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70" windowWidth="17400" windowHeight="9855" activeTab="2"/>
  </bookViews>
  <sheets>
    <sheet name="район" sheetId="1" r:id="rId1"/>
    <sheet name="поселения" sheetId="2" r:id="rId2"/>
    <sheet name="консолидированный" sheetId="3" r:id="rId3"/>
  </sheets>
  <definedNames>
    <definedName name="_xlnm.Print_Area" localSheetId="1">'поселения'!#REF!</definedName>
    <definedName name="_xlnm.Print_Area" localSheetId="0">'район'!#REF!</definedName>
  </definedNames>
  <calcPr fullCalcOnLoad="1"/>
</workbook>
</file>

<file path=xl/sharedStrings.xml><?xml version="1.0" encoding="utf-8"?>
<sst xmlns="http://schemas.openxmlformats.org/spreadsheetml/2006/main" count="488" uniqueCount="158">
  <si>
    <t>Наименование показателей</t>
  </si>
  <si>
    <t>I полугодие</t>
  </si>
  <si>
    <t>I квартал</t>
  </si>
  <si>
    <t>январь</t>
  </si>
  <si>
    <t>февраль</t>
  </si>
  <si>
    <t>март</t>
  </si>
  <si>
    <t>II квартал</t>
  </si>
  <si>
    <t>май</t>
  </si>
  <si>
    <t>июнь</t>
  </si>
  <si>
    <t>9 месяцев</t>
  </si>
  <si>
    <t>III квартал</t>
  </si>
  <si>
    <t>июль</t>
  </si>
  <si>
    <t>август</t>
  </si>
  <si>
    <t>сентябрь</t>
  </si>
  <si>
    <t>IV квартал</t>
  </si>
  <si>
    <t>декабрь</t>
  </si>
  <si>
    <t>план</t>
  </si>
  <si>
    <t>факт</t>
  </si>
  <si>
    <t>Отклонение</t>
  </si>
  <si>
    <t>т.р.</t>
  </si>
  <si>
    <t>%</t>
  </si>
  <si>
    <t>НАЛОГ НА ДОХОДЫ ФИЗИЧЕСКИХ ЛИЦ</t>
  </si>
  <si>
    <t>АКЦИЗЫ</t>
  </si>
  <si>
    <t>НАЛОГИ НА СОВОКУПНЫЙ ДОХОД</t>
  </si>
  <si>
    <t>Налог, взимаемый в связи с применением упрощенной системы налогообложения</t>
  </si>
  <si>
    <t>Единый налог на вмененный доход для отдельных видов деятельности</t>
  </si>
  <si>
    <t>Единый сельскохозяйственный налог</t>
  </si>
  <si>
    <t>&gt;100%</t>
  </si>
  <si>
    <t>Налог, взимаемый в связи с применением патентной системы налогообложения</t>
  </si>
  <si>
    <t>ГОСУДАРСТВЕННАЯ ПОШЛИНА</t>
  </si>
  <si>
    <t>ЗАДОЛЖЕННОСТЬ ПО ОТМЕНЕННЫМ НАЛОГАМ, СБОРАМ И ИНЫМ ОБЯЗАТЕЛЬНЫМ ПЛАТЕЖАМ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</si>
  <si>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</si>
  <si>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Прочие местные налоги и сборы</t>
  </si>
  <si>
    <t>ДОХОДЫ ОТ ИСПОЛЬЗОВАНИЯ ИМУЩЕСТВА, НАХОДЯЩЕГОСЯ В  МУНИЦИПАЛЬНОЙ СОБСТВЕННОСТИ</t>
  </si>
  <si>
    <t>Дивиденды по акциям, принадлежащим муниципальным районам</t>
  </si>
  <si>
    <t>Арендная плата за земельные участки</t>
  </si>
  <si>
    <t>Доходы от сдачи в аренду имущества</t>
  </si>
  <si>
    <t>Доходы от перечисления части прибыли МУП</t>
  </si>
  <si>
    <t>ПЛАТЕЖИ ПРИ ПОЛЬЗОВАНИИ ПРИРОДНЫМИ РЕСУРСАМИ</t>
  </si>
  <si>
    <t>Плата за негативное воздействие на окружающую среду</t>
  </si>
  <si>
    <t>ДОХОДЫ ОТ ОКАЗАНИЯ ПЛАТНЫХ УСЛУГ И КОМПЕНСАЦИИ ЗАТРАТ ГОСУДАРСТВА</t>
  </si>
  <si>
    <t xml:space="preserve">Прочие доходы от компенсации затрат бюджетов </t>
  </si>
  <si>
    <t>ДОХОДЫ ОТ ПРОДАЖИ МАТЕРИАЛЬНЫХ И НЕМАТЕРИАЛЬНЫХ АКТИВОВ</t>
  </si>
  <si>
    <t>Доходы от реализации  имущества</t>
  </si>
  <si>
    <t xml:space="preserve">Доходы от продажи земельных участков </t>
  </si>
  <si>
    <t>ШТРАФЫ, САНКЦИИ, ВОЗМЕЩЕНИЕ УЩЕРБА</t>
  </si>
  <si>
    <t>ПРОЧИЕ НЕНАЛОГОВЫЕ ДОХОДЫ</t>
  </si>
  <si>
    <t>Белокалитвинское гп</t>
  </si>
  <si>
    <t>Богураевское сп</t>
  </si>
  <si>
    <t>Горняцкое сп</t>
  </si>
  <si>
    <t>Грушево-Дубовское сп</t>
  </si>
  <si>
    <t>Ильинское сп</t>
  </si>
  <si>
    <t>Коксовское сп</t>
  </si>
  <si>
    <t>Краснодонецкое сп</t>
  </si>
  <si>
    <t>Литвиновское сп</t>
  </si>
  <si>
    <t>Нижнепоповское сп</t>
  </si>
  <si>
    <t>Рудаковское сп</t>
  </si>
  <si>
    <t>Синегорское сп</t>
  </si>
  <si>
    <t>Шолоховское гп</t>
  </si>
  <si>
    <t xml:space="preserve">Итого доходы поселений </t>
  </si>
  <si>
    <t>т.р</t>
  </si>
  <si>
    <t>Собственные доходы</t>
  </si>
  <si>
    <t>Налог на доходы физических лиц</t>
  </si>
  <si>
    <t>Акцизы</t>
  </si>
  <si>
    <t xml:space="preserve">Налог на имущество физических лиц </t>
  </si>
  <si>
    <t>Земельный налог</t>
  </si>
  <si>
    <t>Госпошлина за совершение нотариальных действий</t>
  </si>
  <si>
    <t>Неналоговые доходы</t>
  </si>
  <si>
    <t>Арендная плата  за земли</t>
  </si>
  <si>
    <t>Доходы от перечисления части прибыли</t>
  </si>
  <si>
    <t>Прочие поступления от использов. имущества</t>
  </si>
  <si>
    <t>Доходы от оказания платных услуг</t>
  </si>
  <si>
    <t xml:space="preserve">Доходы от реализации имущества </t>
  </si>
  <si>
    <t>Доходы от продажи земельных участков</t>
  </si>
  <si>
    <t>Безвозмездные поступления</t>
  </si>
  <si>
    <t>Дотация</t>
  </si>
  <si>
    <t xml:space="preserve">Субвенции </t>
  </si>
  <si>
    <t>Иные межбюджетные трансферты</t>
  </si>
  <si>
    <t>Прочие безвозмездные поступления</t>
  </si>
  <si>
    <t>Всего доходов</t>
  </si>
  <si>
    <t>апрель</t>
  </si>
  <si>
    <t>октябрь</t>
  </si>
  <si>
    <t>ноябрь</t>
  </si>
  <si>
    <t xml:space="preserve"> </t>
  </si>
  <si>
    <t>&gt; 100%</t>
  </si>
  <si>
    <t xml:space="preserve"> - по делам, рассматриваемым в судах общей юрисдикции, мировыми судьями (03010)</t>
  </si>
  <si>
    <t xml:space="preserve">- за совершение федеральными органами юридически значимых действий, в случае подачи заявления или документов в МФЦ.  </t>
  </si>
  <si>
    <t>- за совершение действий, связанных с приобретением или выходом из гражданства РФ (06000 -нач.) (07100-упл.)</t>
  </si>
  <si>
    <t>за госуд. рег.  юр и физ. лиц и изменений, вносимых в учред. докум. (07010)</t>
  </si>
  <si>
    <t>- за гос.регистрацию прав на недвижимое имущество и сделок с ним (07020)</t>
  </si>
  <si>
    <t>- за выдачу и обмен паспорта гражданина РФ (при обращении через МФЦ)(07100)</t>
  </si>
  <si>
    <t>- за гос.регистрацию транс. ср. и иные юр. значимые действия, связанные с изм. и выдачей документов на транспортные средства (07140)</t>
  </si>
  <si>
    <t>Проценты, полученные от предоставления бюджетных кредитов</t>
  </si>
  <si>
    <t xml:space="preserve">Прочие поступления от использования имущества, находящегося в собственности муниципальных районов </t>
  </si>
  <si>
    <t>&gt;100</t>
  </si>
  <si>
    <t>- за выдачу разрешения на установку рекламной конструкции (150)</t>
  </si>
  <si>
    <t>Белокалитвинского района</t>
  </si>
  <si>
    <t>Откл. к пл. кварт.</t>
  </si>
  <si>
    <t>% исп.</t>
  </si>
  <si>
    <t>год. плана</t>
  </si>
  <si>
    <t>2020 год</t>
  </si>
  <si>
    <t>Транспорный налог</t>
  </si>
  <si>
    <t xml:space="preserve">   2020 год</t>
  </si>
  <si>
    <t>Транспортный налог</t>
  </si>
  <si>
    <t>Штрафы</t>
  </si>
  <si>
    <t>Прочие неналоговые доходы</t>
  </si>
  <si>
    <t>Субсидии</t>
  </si>
  <si>
    <t>Поступление доходов в консолидированный бюджет Белокалитвинского района</t>
  </si>
  <si>
    <t>тыс.руб.</t>
  </si>
  <si>
    <t>Код</t>
  </si>
  <si>
    <t>Консолидированный бюджет</t>
  </si>
  <si>
    <t>Районный бюджет</t>
  </si>
  <si>
    <t>Бюджеты поселений, всего</t>
  </si>
  <si>
    <t>бюджетной</t>
  </si>
  <si>
    <t xml:space="preserve">план                    </t>
  </si>
  <si>
    <t xml:space="preserve">факт </t>
  </si>
  <si>
    <t>отклон. от годового плана</t>
  </si>
  <si>
    <t>классиф.</t>
  </si>
  <si>
    <t>года</t>
  </si>
  <si>
    <t>СОБСТВЕННЫЕ  ДОХОДЫ</t>
  </si>
  <si>
    <t xml:space="preserve">1 00 00000 00 0000 000 </t>
  </si>
  <si>
    <t xml:space="preserve">1 01 02000 01 0000 110 </t>
  </si>
  <si>
    <t>1 05 01000 00 0000 110</t>
  </si>
  <si>
    <t xml:space="preserve">1 05 02000 02 0000 110 </t>
  </si>
  <si>
    <t xml:space="preserve">1 05 03000 01 0000 110 </t>
  </si>
  <si>
    <t xml:space="preserve"> 1 06 01000 00 0000 110</t>
  </si>
  <si>
    <t xml:space="preserve"> 1 06 06000 00 0000 110</t>
  </si>
  <si>
    <t>Государственная пошлина</t>
  </si>
  <si>
    <t xml:space="preserve">1 08 00000 00 0000 000 </t>
  </si>
  <si>
    <t xml:space="preserve">Задолженность по отмененным налогам </t>
  </si>
  <si>
    <t xml:space="preserve">1 09 00000 00 0000 000 </t>
  </si>
  <si>
    <t>ДОХОДЫ ОТ ИСПОЛЬЗОВАНИЯ ИМУЩЕСТВА, НАХОДЯЩЕГОСЯ В МУНИЦИПАЛЬНОЙ СОБСТВЕННОСТИ</t>
  </si>
  <si>
    <t xml:space="preserve"> 1 11 00000 00 0000 000</t>
  </si>
  <si>
    <t>Арендная плата  за землю</t>
  </si>
  <si>
    <t>1 11 05010 00 0000 120</t>
  </si>
  <si>
    <t>1 11 05035 10 0000 120</t>
  </si>
  <si>
    <t>Доходы от перечисления части прибыли муниципальных унитарных предприятий</t>
  </si>
  <si>
    <t xml:space="preserve">1 11 07015 05 0000 120 </t>
  </si>
  <si>
    <t>Прочие поступления от использования имущества</t>
  </si>
  <si>
    <t xml:space="preserve">1 12 01000 01 0000 120 </t>
  </si>
  <si>
    <t>Прочие доходы от компенсации затрат бюджета</t>
  </si>
  <si>
    <t xml:space="preserve">1 14 00000 00 0000 000 </t>
  </si>
  <si>
    <t xml:space="preserve">1 14 02033 10 0000 410 </t>
  </si>
  <si>
    <t>1 14 06014 10 0000 420</t>
  </si>
  <si>
    <t>ШТРАФЫ, САНКЦИИ</t>
  </si>
  <si>
    <t xml:space="preserve">1 16 00000 00 0000 000 </t>
  </si>
  <si>
    <t xml:space="preserve">1 17 00000 00 0000 000 </t>
  </si>
  <si>
    <t>2 02 01000 00 0000 151</t>
  </si>
  <si>
    <t>Субсидия</t>
  </si>
  <si>
    <t>2 02 02000 00 0000 151</t>
  </si>
  <si>
    <t xml:space="preserve">Субвенция </t>
  </si>
  <si>
    <t>2 02 03000 00 0000 151</t>
  </si>
  <si>
    <t>2 02 04000 00 0000 151</t>
  </si>
  <si>
    <t>1 полугодие 2020 года</t>
  </si>
  <si>
    <t xml:space="preserve">Исполнение  бюджета Белокалитвинского района по доходам на 01.06.2020 года </t>
  </si>
  <si>
    <t xml:space="preserve">Информация о выполнении плановых назначений по доходам за январь-май 2020 года по поселениям </t>
  </si>
  <si>
    <t>по состоянию на 01.06.2020 года</t>
  </si>
  <si>
    <t>по состоянию на 01.06.2020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</si>
</sst>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62">
    <font>
      <sz val="10"/>
      <name val="Arial Cyr"/>
      <family val="0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10"/>
      <color indexed="10"/>
      <name val="Arial Cyr"/>
      <family val="0"/>
    </font>
    <font>
      <sz val="10"/>
      <name val="Arial"/>
      <family val="2"/>
    </font>
    <font>
      <b/>
      <sz val="8"/>
      <name val="Arial Cyr"/>
      <family val="0"/>
    </font>
    <font>
      <b/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8"/>
      <color indexed="8"/>
      <name val="Arial Cyr"/>
      <family val="2"/>
    </font>
    <font>
      <sz val="10"/>
      <color indexed="8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u val="single"/>
      <sz val="18"/>
      <name val="Times New Roman"/>
      <family val="1"/>
    </font>
    <font>
      <sz val="16"/>
      <name val="Times New Roman"/>
      <family val="1"/>
    </font>
    <font>
      <b/>
      <sz val="11"/>
      <name val="Arial Cyr"/>
      <family val="0"/>
    </font>
    <font>
      <i/>
      <sz val="10"/>
      <name val="Arial"/>
      <family val="2"/>
    </font>
    <font>
      <sz val="12"/>
      <name val="Arial"/>
      <family val="2"/>
    </font>
    <font>
      <i/>
      <sz val="10"/>
      <color indexed="8"/>
      <name val="Arial"/>
      <family val="2"/>
    </font>
    <font>
      <i/>
      <sz val="10"/>
      <color indexed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45" fillId="0" borderId="0" applyFont="0" applyFill="0" applyBorder="0" applyAlignment="0" applyProtection="0"/>
    <xf numFmtId="168" fontId="45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20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45" fillId="31" borderId="8" applyNumberFormat="0" applyFont="0" applyAlignment="0" applyProtection="0"/>
    <xf numFmtId="9" fontId="45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01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0" xfId="0" applyFont="1" applyBorder="1" applyAlignment="1">
      <alignment/>
    </xf>
    <xf numFmtId="49" fontId="5" fillId="0" borderId="11" xfId="0" applyNumberFormat="1" applyFont="1" applyBorder="1" applyAlignment="1">
      <alignment vertical="top"/>
    </xf>
    <xf numFmtId="172" fontId="3" fillId="0" borderId="12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Fill="1" applyBorder="1" applyAlignment="1" applyProtection="1">
      <alignment horizontal="right"/>
      <protection/>
    </xf>
    <xf numFmtId="172" fontId="3" fillId="0" borderId="10" xfId="0" applyNumberFormat="1" applyFont="1" applyBorder="1" applyAlignment="1" applyProtection="1">
      <alignment horizontal="right"/>
      <protection/>
    </xf>
    <xf numFmtId="172" fontId="3" fillId="33" borderId="13" xfId="0" applyNumberFormat="1" applyFont="1" applyFill="1" applyBorder="1" applyAlignment="1" applyProtection="1">
      <alignment horizontal="right"/>
      <protection/>
    </xf>
    <xf numFmtId="172" fontId="3" fillId="33" borderId="10" xfId="0" applyNumberFormat="1" applyFont="1" applyFill="1" applyBorder="1" applyAlignment="1" applyProtection="1">
      <alignment horizontal="right"/>
      <protection/>
    </xf>
    <xf numFmtId="172" fontId="3" fillId="33" borderId="14" xfId="0" applyNumberFormat="1" applyFont="1" applyFill="1" applyBorder="1" applyAlignment="1" applyProtection="1">
      <alignment horizontal="right"/>
      <protection/>
    </xf>
    <xf numFmtId="172" fontId="3" fillId="34" borderId="10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 applyProtection="1">
      <alignment horizontal="right"/>
      <protection/>
    </xf>
    <xf numFmtId="172" fontId="3" fillId="7" borderId="13" xfId="0" applyNumberFormat="1" applyFont="1" applyFill="1" applyBorder="1" applyAlignment="1" applyProtection="1">
      <alignment horizontal="right"/>
      <protection/>
    </xf>
    <xf numFmtId="172" fontId="3" fillId="7" borderId="10" xfId="0" applyNumberFormat="1" applyFont="1" applyFill="1" applyBorder="1" applyAlignment="1" applyProtection="1">
      <alignment horizontal="right"/>
      <protection/>
    </xf>
    <xf numFmtId="172" fontId="3" fillId="7" borderId="15" xfId="0" applyNumberFormat="1" applyFont="1" applyFill="1" applyBorder="1" applyAlignment="1" applyProtection="1">
      <alignment horizontal="right"/>
      <protection/>
    </xf>
    <xf numFmtId="172" fontId="3" fillId="34" borderId="15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Fill="1" applyBorder="1" applyAlignment="1" applyProtection="1">
      <alignment horizontal="right"/>
      <protection/>
    </xf>
    <xf numFmtId="172" fontId="3" fillId="0" borderId="14" xfId="0" applyNumberFormat="1" applyFont="1" applyFill="1" applyBorder="1" applyAlignment="1" applyProtection="1">
      <alignment horizontal="right"/>
      <protection/>
    </xf>
    <xf numFmtId="172" fontId="3" fillId="0" borderId="15" xfId="0" applyNumberFormat="1" applyFont="1" applyBorder="1" applyAlignment="1" applyProtection="1">
      <alignment horizontal="right"/>
      <protection/>
    </xf>
    <xf numFmtId="0" fontId="3" fillId="0" borderId="0" xfId="0" applyFont="1" applyAlignment="1">
      <alignment/>
    </xf>
    <xf numFmtId="172" fontId="3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3" fillId="35" borderId="12" xfId="0" applyNumberFormat="1" applyFont="1" applyFill="1" applyBorder="1" applyAlignment="1" applyProtection="1">
      <alignment horizontal="right"/>
      <protection/>
    </xf>
    <xf numFmtId="172" fontId="3" fillId="0" borderId="13" xfId="0" applyNumberFormat="1" applyFont="1" applyFill="1" applyBorder="1" applyAlignment="1">
      <alignment horizontal="right"/>
    </xf>
    <xf numFmtId="172" fontId="3" fillId="35" borderId="13" xfId="0" applyNumberFormat="1" applyFont="1" applyFill="1" applyBorder="1" applyAlignment="1" applyProtection="1">
      <alignment horizontal="right"/>
      <protection/>
    </xf>
    <xf numFmtId="172" fontId="3" fillId="35" borderId="11" xfId="0" applyNumberFormat="1" applyFont="1" applyFill="1" applyBorder="1" applyAlignment="1" applyProtection="1">
      <alignment horizontal="right"/>
      <protection/>
    </xf>
    <xf numFmtId="172" fontId="2" fillId="0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Fill="1" applyBorder="1" applyAlignment="1">
      <alignment vertical="top" wrapText="1"/>
    </xf>
    <xf numFmtId="172" fontId="2" fillId="0" borderId="12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>
      <alignment horizontal="right"/>
    </xf>
    <xf numFmtId="172" fontId="2" fillId="0" borderId="10" xfId="0" applyNumberFormat="1" applyFont="1" applyFill="1" applyBorder="1" applyAlignment="1" applyProtection="1">
      <alignment horizontal="right"/>
      <protection/>
    </xf>
    <xf numFmtId="172" fontId="2" fillId="0" borderId="10" xfId="0" applyNumberFormat="1" applyFont="1" applyBorder="1" applyAlignment="1" applyProtection="1">
      <alignment horizontal="right"/>
      <protection/>
    </xf>
    <xf numFmtId="172" fontId="2" fillId="33" borderId="13" xfId="0" applyNumberFormat="1" applyFont="1" applyFill="1" applyBorder="1" applyAlignment="1" applyProtection="1">
      <alignment horizontal="right"/>
      <protection/>
    </xf>
    <xf numFmtId="172" fontId="2" fillId="33" borderId="10" xfId="0" applyNumberFormat="1" applyFont="1" applyFill="1" applyBorder="1" applyAlignment="1" applyProtection="1">
      <alignment horizontal="right"/>
      <protection/>
    </xf>
    <xf numFmtId="172" fontId="2" fillId="33" borderId="14" xfId="0" applyNumberFormat="1" applyFont="1" applyFill="1" applyBorder="1" applyAlignment="1" applyProtection="1">
      <alignment horizontal="right"/>
      <protection/>
    </xf>
    <xf numFmtId="172" fontId="2" fillId="35" borderId="12" xfId="0" applyNumberFormat="1" applyFont="1" applyFill="1" applyBorder="1" applyAlignment="1" applyProtection="1">
      <alignment horizontal="right"/>
      <protection/>
    </xf>
    <xf numFmtId="172" fontId="2" fillId="35" borderId="10" xfId="0" applyNumberFormat="1" applyFont="1" applyFill="1" applyBorder="1" applyAlignment="1" applyProtection="1">
      <alignment horizontal="right"/>
      <protection/>
    </xf>
    <xf numFmtId="172" fontId="2" fillId="0" borderId="13" xfId="0" applyNumberFormat="1" applyFont="1" applyFill="1" applyBorder="1" applyAlignment="1">
      <alignment horizontal="right"/>
    </xf>
    <xf numFmtId="172" fontId="2" fillId="7" borderId="13" xfId="0" applyNumberFormat="1" applyFont="1" applyFill="1" applyBorder="1" applyAlignment="1" applyProtection="1">
      <alignment horizontal="right"/>
      <protection/>
    </xf>
    <xf numFmtId="172" fontId="2" fillId="7" borderId="10" xfId="0" applyNumberFormat="1" applyFont="1" applyFill="1" applyBorder="1" applyAlignment="1" applyProtection="1">
      <alignment horizontal="right"/>
      <protection/>
    </xf>
    <xf numFmtId="172" fontId="2" fillId="7" borderId="15" xfId="0" applyNumberFormat="1" applyFont="1" applyFill="1" applyBorder="1" applyAlignment="1" applyProtection="1">
      <alignment horizontal="right"/>
      <protection/>
    </xf>
    <xf numFmtId="172" fontId="2" fillId="35" borderId="15" xfId="0" applyNumberFormat="1" applyFont="1" applyFill="1" applyBorder="1" applyAlignment="1" applyProtection="1">
      <alignment horizontal="right"/>
      <protection/>
    </xf>
    <xf numFmtId="172" fontId="2" fillId="0" borderId="14" xfId="0" applyNumberFormat="1" applyFont="1" applyFill="1" applyBorder="1" applyAlignment="1" applyProtection="1">
      <alignment horizontal="right"/>
      <protection/>
    </xf>
    <xf numFmtId="172" fontId="2" fillId="35" borderId="13" xfId="0" applyNumberFormat="1" applyFont="1" applyFill="1" applyBorder="1" applyAlignment="1" applyProtection="1">
      <alignment horizontal="right"/>
      <protection/>
    </xf>
    <xf numFmtId="49" fontId="6" fillId="0" borderId="11" xfId="0" applyNumberFormat="1" applyFont="1" applyFill="1" applyBorder="1" applyAlignment="1">
      <alignment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vertical="top"/>
    </xf>
    <xf numFmtId="172" fontId="2" fillId="36" borderId="15" xfId="0" applyNumberFormat="1" applyFont="1" applyFill="1" applyBorder="1" applyAlignment="1" applyProtection="1">
      <alignment horizontal="right"/>
      <protection/>
    </xf>
    <xf numFmtId="49" fontId="2" fillId="0" borderId="11" xfId="0" applyNumberFormat="1" applyFont="1" applyBorder="1" applyAlignment="1">
      <alignment vertical="top" wrapText="1"/>
    </xf>
    <xf numFmtId="49" fontId="5" fillId="0" borderId="11" xfId="0" applyNumberFormat="1" applyFont="1" applyBorder="1" applyAlignment="1">
      <alignment vertical="top" wrapText="1"/>
    </xf>
    <xf numFmtId="0" fontId="2" fillId="0" borderId="12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172" fontId="2" fillId="37" borderId="10" xfId="0" applyNumberFormat="1" applyFont="1" applyFill="1" applyBorder="1" applyAlignment="1" applyProtection="1">
      <alignment horizontal="right"/>
      <protection/>
    </xf>
    <xf numFmtId="0" fontId="2" fillId="37" borderId="0" xfId="0" applyFont="1" applyFill="1" applyAlignment="1">
      <alignment/>
    </xf>
    <xf numFmtId="172" fontId="2" fillId="0" borderId="13" xfId="0" applyNumberFormat="1" applyFont="1" applyFill="1" applyBorder="1" applyAlignment="1">
      <alignment/>
    </xf>
    <xf numFmtId="172" fontId="2" fillId="0" borderId="10" xfId="0" applyNumberFormat="1" applyFont="1" applyFill="1" applyBorder="1" applyAlignment="1">
      <alignment/>
    </xf>
    <xf numFmtId="172" fontId="2" fillId="0" borderId="12" xfId="0" applyNumberFormat="1" applyFont="1" applyFill="1" applyBorder="1" applyAlignment="1">
      <alignment/>
    </xf>
    <xf numFmtId="172" fontId="3" fillId="0" borderId="12" xfId="0" applyNumberFormat="1" applyFont="1" applyFill="1" applyBorder="1" applyAlignment="1">
      <alignment/>
    </xf>
    <xf numFmtId="172" fontId="3" fillId="0" borderId="10" xfId="0" applyNumberFormat="1" applyFont="1" applyFill="1" applyBorder="1" applyAlignment="1">
      <alignment/>
    </xf>
    <xf numFmtId="172" fontId="3" fillId="0" borderId="13" xfId="0" applyNumberFormat="1" applyFont="1" applyFill="1" applyBorder="1" applyAlignment="1">
      <alignment/>
    </xf>
    <xf numFmtId="172" fontId="3" fillId="7" borderId="13" xfId="0" applyNumberFormat="1" applyFont="1" applyFill="1" applyBorder="1" applyAlignment="1">
      <alignment/>
    </xf>
    <xf numFmtId="49" fontId="6" fillId="0" borderId="11" xfId="0" applyNumberFormat="1" applyFont="1" applyBorder="1" applyAlignment="1">
      <alignment vertical="top" wrapText="1"/>
    </xf>
    <xf numFmtId="49" fontId="7" fillId="0" borderId="11" xfId="0" applyNumberFormat="1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172" fontId="3" fillId="0" borderId="16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3" fillId="0" borderId="17" xfId="0" applyNumberFormat="1" applyFont="1" applyBorder="1" applyAlignment="1" applyProtection="1">
      <alignment horizontal="right"/>
      <protection/>
    </xf>
    <xf numFmtId="172" fontId="3" fillId="0" borderId="16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/>
    </xf>
    <xf numFmtId="172" fontId="2" fillId="0" borderId="17" xfId="0" applyNumberFormat="1" applyFont="1" applyFill="1" applyBorder="1" applyAlignment="1" applyProtection="1">
      <alignment horizontal="right"/>
      <protection/>
    </xf>
    <xf numFmtId="172" fontId="2" fillId="0" borderId="18" xfId="0" applyNumberFormat="1" applyFont="1" applyFill="1" applyBorder="1" applyAlignment="1">
      <alignment horizontal="right"/>
    </xf>
    <xf numFmtId="172" fontId="3" fillId="0" borderId="19" xfId="0" applyNumberFormat="1" applyFont="1" applyFill="1" applyBorder="1" applyAlignment="1">
      <alignment horizontal="right"/>
    </xf>
    <xf numFmtId="172" fontId="3" fillId="0" borderId="19" xfId="0" applyNumberFormat="1" applyFont="1" applyBorder="1" applyAlignment="1" applyProtection="1">
      <alignment horizontal="right"/>
      <protection/>
    </xf>
    <xf numFmtId="172" fontId="2" fillId="0" borderId="20" xfId="0" applyNumberFormat="1" applyFont="1" applyBorder="1" applyAlignment="1" applyProtection="1">
      <alignment horizontal="right"/>
      <protection/>
    </xf>
    <xf numFmtId="172" fontId="2" fillId="33" borderId="21" xfId="0" applyNumberFormat="1" applyFont="1" applyFill="1" applyBorder="1" applyAlignment="1" applyProtection="1">
      <alignment horizontal="right"/>
      <protection/>
    </xf>
    <xf numFmtId="172" fontId="2" fillId="33" borderId="17" xfId="0" applyNumberFormat="1" applyFont="1" applyFill="1" applyBorder="1" applyAlignment="1" applyProtection="1">
      <alignment horizontal="right"/>
      <protection/>
    </xf>
    <xf numFmtId="172" fontId="2" fillId="33" borderId="22" xfId="0" applyNumberFormat="1" applyFont="1" applyFill="1" applyBorder="1" applyAlignment="1" applyProtection="1">
      <alignment horizontal="right"/>
      <protection/>
    </xf>
    <xf numFmtId="172" fontId="3" fillId="35" borderId="16" xfId="0" applyNumberFormat="1" applyFont="1" applyFill="1" applyBorder="1" applyAlignment="1" applyProtection="1">
      <alignment horizontal="right"/>
      <protection/>
    </xf>
    <xf numFmtId="172" fontId="3" fillId="35" borderId="17" xfId="0" applyNumberFormat="1" applyFont="1" applyFill="1" applyBorder="1" applyAlignment="1" applyProtection="1">
      <alignment horizontal="right"/>
      <protection/>
    </xf>
    <xf numFmtId="172" fontId="3" fillId="0" borderId="21" xfId="0" applyNumberFormat="1" applyFont="1" applyFill="1" applyBorder="1" applyAlignment="1">
      <alignment/>
    </xf>
    <xf numFmtId="172" fontId="3" fillId="0" borderId="17" xfId="0" applyNumberFormat="1" applyFont="1" applyFill="1" applyBorder="1" applyAlignment="1" applyProtection="1">
      <alignment horizontal="right"/>
      <protection/>
    </xf>
    <xf numFmtId="172" fontId="3" fillId="7" borderId="21" xfId="0" applyNumberFormat="1" applyFont="1" applyFill="1" applyBorder="1" applyAlignment="1" applyProtection="1">
      <alignment horizontal="right"/>
      <protection/>
    </xf>
    <xf numFmtId="172" fontId="3" fillId="7" borderId="17" xfId="0" applyNumberFormat="1" applyFont="1" applyFill="1" applyBorder="1" applyAlignment="1" applyProtection="1">
      <alignment horizontal="right"/>
      <protection/>
    </xf>
    <xf numFmtId="172" fontId="3" fillId="7" borderId="23" xfId="0" applyNumberFormat="1" applyFont="1" applyFill="1" applyBorder="1" applyAlignment="1" applyProtection="1">
      <alignment horizontal="right"/>
      <protection/>
    </xf>
    <xf numFmtId="172" fontId="3" fillId="35" borderId="18" xfId="0" applyNumberFormat="1" applyFont="1" applyFill="1" applyBorder="1" applyAlignment="1" applyProtection="1">
      <alignment horizontal="right"/>
      <protection/>
    </xf>
    <xf numFmtId="172" fontId="3" fillId="35" borderId="19" xfId="0" applyNumberFormat="1" applyFont="1" applyFill="1" applyBorder="1" applyAlignment="1" applyProtection="1">
      <alignment horizontal="right"/>
      <protection/>
    </xf>
    <xf numFmtId="172" fontId="3" fillId="35" borderId="20" xfId="0" applyNumberFormat="1" applyFont="1" applyFill="1" applyBorder="1" applyAlignment="1" applyProtection="1">
      <alignment horizontal="right"/>
      <protection/>
    </xf>
    <xf numFmtId="172" fontId="3" fillId="0" borderId="18" xfId="0" applyNumberFormat="1" applyFont="1" applyFill="1" applyBorder="1" applyAlignment="1">
      <alignment/>
    </xf>
    <xf numFmtId="172" fontId="3" fillId="0" borderId="19" xfId="0" applyNumberFormat="1" applyFont="1" applyFill="1" applyBorder="1" applyAlignment="1">
      <alignment/>
    </xf>
    <xf numFmtId="172" fontId="3" fillId="0" borderId="19" xfId="0" applyNumberFormat="1" applyFont="1" applyFill="1" applyBorder="1" applyAlignment="1" applyProtection="1">
      <alignment horizontal="right"/>
      <protection/>
    </xf>
    <xf numFmtId="172" fontId="2" fillId="0" borderId="20" xfId="0" applyNumberFormat="1" applyFont="1" applyFill="1" applyBorder="1" applyAlignment="1" applyProtection="1">
      <alignment horizontal="right"/>
      <protection/>
    </xf>
    <xf numFmtId="172" fontId="2" fillId="0" borderId="24" xfId="0" applyNumberFormat="1" applyFont="1" applyFill="1" applyBorder="1" applyAlignment="1" applyProtection="1">
      <alignment horizontal="right"/>
      <protection/>
    </xf>
    <xf numFmtId="172" fontId="2" fillId="0" borderId="23" xfId="0" applyNumberFormat="1" applyFont="1" applyFill="1" applyBorder="1" applyAlignment="1" applyProtection="1">
      <alignment horizontal="right"/>
      <protection/>
    </xf>
    <xf numFmtId="172" fontId="3" fillId="35" borderId="21" xfId="0" applyNumberFormat="1" applyFont="1" applyFill="1" applyBorder="1" applyAlignment="1" applyProtection="1">
      <alignment horizontal="right"/>
      <protection/>
    </xf>
    <xf numFmtId="172" fontId="3" fillId="35" borderId="23" xfId="0" applyNumberFormat="1" applyFont="1" applyFill="1" applyBorder="1" applyAlignment="1" applyProtection="1">
      <alignment horizontal="right"/>
      <protection/>
    </xf>
    <xf numFmtId="0" fontId="2" fillId="0" borderId="25" xfId="0" applyFont="1" applyBorder="1" applyAlignment="1">
      <alignment/>
    </xf>
    <xf numFmtId="49" fontId="2" fillId="0" borderId="0" xfId="0" applyNumberFormat="1" applyFont="1" applyAlignment="1">
      <alignment vertical="top"/>
    </xf>
    <xf numFmtId="0" fontId="2" fillId="0" borderId="26" xfId="0" applyFont="1" applyBorder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Fill="1" applyBorder="1" applyAlignment="1">
      <alignment horizontal="center" wrapText="1"/>
    </xf>
    <xf numFmtId="172" fontId="11" fillId="0" borderId="0" xfId="0" applyNumberFormat="1" applyFont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8" fillId="0" borderId="0" xfId="0" applyFont="1" applyFill="1" applyAlignment="1">
      <alignment/>
    </xf>
    <xf numFmtId="0" fontId="0" fillId="0" borderId="10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0" fillId="0" borderId="10" xfId="0" applyBorder="1" applyAlignment="1">
      <alignment horizontal="center" vertical="center" wrapText="1"/>
    </xf>
    <xf numFmtId="0" fontId="10" fillId="0" borderId="10" xfId="0" applyFont="1" applyBorder="1" applyAlignment="1">
      <alignment/>
    </xf>
    <xf numFmtId="0" fontId="12" fillId="0" borderId="14" xfId="0" applyFont="1" applyBorder="1" applyAlignment="1">
      <alignment/>
    </xf>
    <xf numFmtId="172" fontId="0" fillId="0" borderId="10" xfId="0" applyNumberFormat="1" applyFont="1" applyBorder="1" applyAlignment="1">
      <alignment/>
    </xf>
    <xf numFmtId="0" fontId="10" fillId="0" borderId="10" xfId="0" applyFont="1" applyBorder="1" applyAlignment="1">
      <alignment wrapText="1"/>
    </xf>
    <xf numFmtId="0" fontId="10" fillId="0" borderId="14" xfId="0" applyFont="1" applyBorder="1" applyAlignment="1">
      <alignment/>
    </xf>
    <xf numFmtId="0" fontId="10" fillId="0" borderId="10" xfId="0" applyFont="1" applyBorder="1" applyAlignment="1">
      <alignment vertical="top"/>
    </xf>
    <xf numFmtId="0" fontId="10" fillId="0" borderId="10" xfId="0" applyFont="1" applyFill="1" applyBorder="1" applyAlignment="1">
      <alignment vertical="top"/>
    </xf>
    <xf numFmtId="0" fontId="10" fillId="0" borderId="14" xfId="0" applyFont="1" applyFill="1" applyBorder="1" applyAlignment="1">
      <alignment vertical="top"/>
    </xf>
    <xf numFmtId="0" fontId="0" fillId="0" borderId="0" xfId="0" applyFill="1" applyAlignment="1">
      <alignment/>
    </xf>
    <xf numFmtId="0" fontId="10" fillId="0" borderId="10" xfId="0" applyFont="1" applyBorder="1" applyAlignment="1">
      <alignment vertical="top" wrapText="1"/>
    </xf>
    <xf numFmtId="0" fontId="10" fillId="0" borderId="14" xfId="0" applyFont="1" applyBorder="1" applyAlignment="1">
      <alignment vertical="top"/>
    </xf>
    <xf numFmtId="0" fontId="11" fillId="0" borderId="10" xfId="0" applyFont="1" applyFill="1" applyBorder="1" applyAlignment="1">
      <alignment/>
    </xf>
    <xf numFmtId="0" fontId="14" fillId="0" borderId="14" xfId="0" applyFont="1" applyBorder="1" applyAlignment="1">
      <alignment/>
    </xf>
    <xf numFmtId="0" fontId="11" fillId="0" borderId="0" xfId="0" applyFont="1" applyAlignment="1">
      <alignment/>
    </xf>
    <xf numFmtId="0" fontId="16" fillId="0" borderId="10" xfId="0" applyFont="1" applyFill="1" applyBorder="1" applyAlignment="1">
      <alignment vertical="top" wrapText="1"/>
    </xf>
    <xf numFmtId="0" fontId="16" fillId="0" borderId="14" xfId="0" applyFont="1" applyBorder="1" applyAlignment="1">
      <alignment vertical="top" wrapText="1"/>
    </xf>
    <xf numFmtId="0" fontId="0" fillId="0" borderId="0" xfId="0" applyFont="1" applyAlignment="1">
      <alignment/>
    </xf>
    <xf numFmtId="0" fontId="17" fillId="0" borderId="10" xfId="0" applyFont="1" applyFill="1" applyBorder="1" applyAlignment="1">
      <alignment horizontal="left" vertical="top" wrapText="1"/>
    </xf>
    <xf numFmtId="0" fontId="16" fillId="0" borderId="14" xfId="0" applyFont="1" applyFill="1" applyBorder="1" applyAlignment="1">
      <alignment vertical="top" wrapText="1"/>
    </xf>
    <xf numFmtId="0" fontId="10" fillId="0" borderId="10" xfId="0" applyFont="1" applyBorder="1" applyAlignment="1">
      <alignment/>
    </xf>
    <xf numFmtId="0" fontId="18" fillId="0" borderId="10" xfId="0" applyFont="1" applyBorder="1" applyAlignment="1">
      <alignment wrapText="1"/>
    </xf>
    <xf numFmtId="0" fontId="18" fillId="0" borderId="14" xfId="0" applyFont="1" applyBorder="1" applyAlignment="1">
      <alignment wrapText="1"/>
    </xf>
    <xf numFmtId="0" fontId="10" fillId="0" borderId="14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0" xfId="0" applyBorder="1" applyAlignment="1">
      <alignment/>
    </xf>
    <xf numFmtId="172" fontId="2" fillId="0" borderId="15" xfId="0" applyNumberFormat="1" applyFont="1" applyBorder="1" applyAlignment="1" applyProtection="1">
      <alignment horizontal="right"/>
      <protection/>
    </xf>
    <xf numFmtId="172" fontId="0" fillId="36" borderId="10" xfId="0" applyNumberFormat="1" applyFont="1" applyFill="1" applyBorder="1" applyAlignment="1">
      <alignment/>
    </xf>
    <xf numFmtId="172" fontId="13" fillId="36" borderId="10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 horizontal="right"/>
    </xf>
    <xf numFmtId="0" fontId="0" fillId="0" borderId="14" xfId="0" applyBorder="1" applyAlignment="1">
      <alignment horizontal="center" wrapText="1"/>
    </xf>
    <xf numFmtId="0" fontId="21" fillId="0" borderId="0" xfId="0" applyFont="1" applyFill="1" applyAlignment="1">
      <alignment/>
    </xf>
    <xf numFmtId="0" fontId="23" fillId="0" borderId="10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0" fontId="23" fillId="7" borderId="15" xfId="0" applyFont="1" applyFill="1" applyBorder="1" applyAlignment="1">
      <alignment horizontal="center"/>
    </xf>
    <xf numFmtId="172" fontId="3" fillId="0" borderId="14" xfId="0" applyNumberFormat="1" applyFont="1" applyBorder="1" applyAlignment="1" applyProtection="1">
      <alignment horizontal="right"/>
      <protection/>
    </xf>
    <xf numFmtId="49" fontId="6" fillId="0" borderId="27" xfId="0" applyNumberFormat="1" applyFont="1" applyFill="1" applyBorder="1" applyAlignment="1">
      <alignment vertical="top" wrapText="1"/>
    </xf>
    <xf numFmtId="172" fontId="2" fillId="19" borderId="10" xfId="0" applyNumberFormat="1" applyFont="1" applyFill="1" applyBorder="1" applyAlignment="1" applyProtection="1">
      <alignment horizontal="right"/>
      <protection/>
    </xf>
    <xf numFmtId="172" fontId="2" fillId="19" borderId="15" xfId="0" applyNumberFormat="1" applyFont="1" applyFill="1" applyBorder="1" applyAlignment="1" applyProtection="1">
      <alignment horizontal="right"/>
      <protection/>
    </xf>
    <xf numFmtId="172" fontId="2" fillId="0" borderId="11" xfId="0" applyNumberFormat="1" applyFont="1" applyFill="1" applyBorder="1" applyAlignment="1">
      <alignment horizontal="right"/>
    </xf>
    <xf numFmtId="172" fontId="2" fillId="0" borderId="14" xfId="0" applyNumberFormat="1" applyFont="1" applyBorder="1" applyAlignment="1" applyProtection="1">
      <alignment horizontal="right"/>
      <protection/>
    </xf>
    <xf numFmtId="172" fontId="2" fillId="0" borderId="27" xfId="0" applyNumberFormat="1" applyFont="1" applyFill="1" applyBorder="1" applyAlignment="1">
      <alignment horizontal="right"/>
    </xf>
    <xf numFmtId="49" fontId="2" fillId="38" borderId="14" xfId="0" applyNumberFormat="1" applyFont="1" applyFill="1" applyBorder="1" applyAlignment="1">
      <alignment wrapText="1"/>
    </xf>
    <xf numFmtId="172" fontId="2" fillId="38" borderId="12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>
      <alignment horizontal="right"/>
    </xf>
    <xf numFmtId="172" fontId="2" fillId="38" borderId="10" xfId="0" applyNumberFormat="1" applyFont="1" applyFill="1" applyBorder="1" applyAlignment="1" applyProtection="1">
      <alignment horizontal="right"/>
      <protection/>
    </xf>
    <xf numFmtId="172" fontId="2" fillId="38" borderId="15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 applyProtection="1">
      <alignment horizontal="right"/>
      <protection/>
    </xf>
    <xf numFmtId="172" fontId="2" fillId="38" borderId="14" xfId="0" applyNumberFormat="1" applyFont="1" applyFill="1" applyBorder="1" applyAlignment="1" applyProtection="1">
      <alignment horizontal="right"/>
      <protection/>
    </xf>
    <xf numFmtId="172" fontId="2" fillId="38" borderId="12" xfId="0" applyNumberFormat="1" applyFont="1" applyFill="1" applyBorder="1" applyAlignment="1" applyProtection="1">
      <alignment horizontal="right"/>
      <protection/>
    </xf>
    <xf numFmtId="172" fontId="2" fillId="38" borderId="13" xfId="0" applyNumberFormat="1" applyFont="1" applyFill="1" applyBorder="1" applyAlignment="1">
      <alignment horizontal="right"/>
    </xf>
    <xf numFmtId="172" fontId="3" fillId="38" borderId="10" xfId="0" applyNumberFormat="1" applyFont="1" applyFill="1" applyBorder="1" applyAlignment="1" applyProtection="1">
      <alignment horizontal="right"/>
      <protection/>
    </xf>
    <xf numFmtId="0" fontId="2" fillId="38" borderId="0" xfId="0" applyFont="1" applyFill="1" applyAlignment="1">
      <alignment/>
    </xf>
    <xf numFmtId="49" fontId="2" fillId="38" borderId="14" xfId="0" applyNumberFormat="1" applyFont="1" applyFill="1" applyBorder="1" applyAlignment="1">
      <alignment vertical="top" wrapText="1"/>
    </xf>
    <xf numFmtId="49" fontId="2" fillId="0" borderId="14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49" fontId="2" fillId="0" borderId="14" xfId="0" applyNumberFormat="1" applyFont="1" applyBorder="1" applyAlignment="1">
      <alignment vertical="top"/>
    </xf>
    <xf numFmtId="49" fontId="2" fillId="37" borderId="14" xfId="0" applyNumberFormat="1" applyFont="1" applyFill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172" fontId="2" fillId="35" borderId="11" xfId="0" applyNumberFormat="1" applyFont="1" applyFill="1" applyBorder="1" applyAlignment="1" applyProtection="1">
      <alignment horizontal="right"/>
      <protection/>
    </xf>
    <xf numFmtId="172" fontId="3" fillId="0" borderId="27" xfId="0" applyNumberFormat="1" applyFont="1" applyFill="1" applyBorder="1" applyAlignment="1">
      <alignment/>
    </xf>
    <xf numFmtId="172" fontId="3" fillId="19" borderId="15" xfId="0" applyNumberFormat="1" applyFont="1" applyFill="1" applyBorder="1" applyAlignment="1" applyProtection="1">
      <alignment horizontal="right"/>
      <protection/>
    </xf>
    <xf numFmtId="172" fontId="3" fillId="36" borderId="15" xfId="0" applyNumberFormat="1" applyFont="1" applyFill="1" applyBorder="1" applyAlignment="1" applyProtection="1">
      <alignment horizontal="right"/>
      <protection/>
    </xf>
    <xf numFmtId="49" fontId="5" fillId="0" borderId="28" xfId="0" applyNumberFormat="1" applyFont="1" applyBorder="1" applyAlignment="1">
      <alignment vertical="top" wrapText="1"/>
    </xf>
    <xf numFmtId="49" fontId="2" fillId="0" borderId="0" xfId="0" applyNumberFormat="1" applyFont="1" applyAlignment="1">
      <alignment horizontal="right" vertical="top"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1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23" fillId="0" borderId="26" xfId="0" applyFont="1" applyBorder="1" applyAlignment="1">
      <alignment/>
    </xf>
    <xf numFmtId="172" fontId="21" fillId="0" borderId="0" xfId="0" applyNumberFormat="1" applyFont="1" applyFill="1" applyAlignment="1">
      <alignment/>
    </xf>
    <xf numFmtId="172" fontId="23" fillId="0" borderId="0" xfId="0" applyNumberFormat="1" applyFont="1" applyFill="1" applyAlignment="1">
      <alignment/>
    </xf>
    <xf numFmtId="0" fontId="10" fillId="0" borderId="10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0" fillId="39" borderId="11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39" borderId="27" xfId="0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/>
    </xf>
    <xf numFmtId="0" fontId="11" fillId="39" borderId="14" xfId="0" applyFont="1" applyFill="1" applyBorder="1" applyAlignment="1">
      <alignment/>
    </xf>
    <xf numFmtId="172" fontId="11" fillId="39" borderId="11" xfId="0" applyNumberFormat="1" applyFont="1" applyFill="1" applyBorder="1" applyAlignment="1">
      <alignment/>
    </xf>
    <xf numFmtId="172" fontId="11" fillId="39" borderId="10" xfId="0" applyNumberFormat="1" applyFont="1" applyFill="1" applyBorder="1" applyAlignment="1">
      <alignment/>
    </xf>
    <xf numFmtId="172" fontId="11" fillId="39" borderId="27" xfId="0" applyNumberFormat="1" applyFont="1" applyFill="1" applyBorder="1" applyAlignment="1">
      <alignment/>
    </xf>
    <xf numFmtId="172" fontId="11" fillId="39" borderId="14" xfId="0" applyNumberFormat="1" applyFont="1" applyFill="1" applyBorder="1" applyAlignment="1">
      <alignment/>
    </xf>
    <xf numFmtId="0" fontId="11" fillId="39" borderId="0" xfId="0" applyFont="1" applyFill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/>
    </xf>
    <xf numFmtId="172" fontId="0" fillId="0" borderId="13" xfId="0" applyNumberFormat="1" applyFont="1" applyBorder="1" applyAlignment="1">
      <alignment/>
    </xf>
    <xf numFmtId="172" fontId="0" fillId="39" borderId="27" xfId="0" applyNumberFormat="1" applyFont="1" applyFill="1" applyBorder="1" applyAlignment="1">
      <alignment/>
    </xf>
    <xf numFmtId="172" fontId="0" fillId="39" borderId="11" xfId="0" applyNumberFormat="1" applyFont="1" applyFill="1" applyBorder="1" applyAlignment="1">
      <alignment vertical="top"/>
    </xf>
    <xf numFmtId="172" fontId="0" fillId="0" borderId="13" xfId="0" applyNumberFormat="1" applyFont="1" applyFill="1" applyBorder="1" applyAlignment="1">
      <alignment vertical="top"/>
    </xf>
    <xf numFmtId="172" fontId="0" fillId="39" borderId="27" xfId="0" applyNumberFormat="1" applyFont="1" applyFill="1" applyBorder="1" applyAlignment="1">
      <alignment vertical="top"/>
    </xf>
    <xf numFmtId="172" fontId="0" fillId="0" borderId="13" xfId="0" applyNumberFormat="1" applyFont="1" applyBorder="1" applyAlignment="1">
      <alignment vertical="top"/>
    </xf>
    <xf numFmtId="172" fontId="11" fillId="39" borderId="11" xfId="0" applyNumberFormat="1" applyFont="1" applyFill="1" applyBorder="1" applyAlignment="1">
      <alignment/>
    </xf>
    <xf numFmtId="172" fontId="11" fillId="0" borderId="10" xfId="0" applyNumberFormat="1" applyFont="1" applyFill="1" applyBorder="1" applyAlignment="1">
      <alignment/>
    </xf>
    <xf numFmtId="172" fontId="15" fillId="0" borderId="10" xfId="0" applyNumberFormat="1" applyFont="1" applyFill="1" applyBorder="1" applyAlignment="1">
      <alignment/>
    </xf>
    <xf numFmtId="172" fontId="13" fillId="39" borderId="11" xfId="0" applyNumberFormat="1" applyFont="1" applyFill="1" applyBorder="1" applyAlignment="1">
      <alignment vertical="top" wrapText="1"/>
    </xf>
    <xf numFmtId="172" fontId="13" fillId="0" borderId="13" xfId="0" applyNumberFormat="1" applyFont="1" applyBorder="1" applyAlignment="1">
      <alignment vertical="top" wrapText="1"/>
    </xf>
    <xf numFmtId="172" fontId="13" fillId="39" borderId="27" xfId="0" applyNumberFormat="1" applyFont="1" applyFill="1" applyBorder="1" applyAlignment="1">
      <alignment vertical="top" wrapText="1"/>
    </xf>
    <xf numFmtId="172" fontId="13" fillId="0" borderId="10" xfId="0" applyNumberFormat="1" applyFont="1" applyFill="1" applyBorder="1" applyAlignment="1">
      <alignment/>
    </xf>
    <xf numFmtId="172" fontId="13" fillId="0" borderId="13" xfId="0" applyNumberFormat="1" applyFont="1" applyFill="1" applyBorder="1" applyAlignment="1">
      <alignment vertical="top" wrapText="1"/>
    </xf>
    <xf numFmtId="172" fontId="19" fillId="39" borderId="11" xfId="0" applyNumberFormat="1" applyFont="1" applyFill="1" applyBorder="1" applyAlignment="1">
      <alignment wrapText="1"/>
    </xf>
    <xf numFmtId="172" fontId="19" fillId="0" borderId="13" xfId="0" applyNumberFormat="1" applyFont="1" applyBorder="1" applyAlignment="1">
      <alignment wrapText="1"/>
    </xf>
    <xf numFmtId="172" fontId="19" fillId="39" borderId="27" xfId="0" applyNumberFormat="1" applyFont="1" applyFill="1" applyBorder="1" applyAlignment="1">
      <alignment wrapText="1"/>
    </xf>
    <xf numFmtId="172" fontId="0" fillId="39" borderId="11" xfId="0" applyNumberFormat="1" applyFill="1" applyBorder="1" applyAlignment="1">
      <alignment/>
    </xf>
    <xf numFmtId="172" fontId="0" fillId="0" borderId="0" xfId="0" applyNumberFormat="1" applyFont="1" applyAlignment="1">
      <alignment/>
    </xf>
    <xf numFmtId="0" fontId="11" fillId="39" borderId="17" xfId="0" applyFont="1" applyFill="1" applyBorder="1" applyAlignment="1">
      <alignment/>
    </xf>
    <xf numFmtId="0" fontId="11" fillId="39" borderId="22" xfId="0" applyFont="1" applyFill="1" applyBorder="1" applyAlignment="1">
      <alignment/>
    </xf>
    <xf numFmtId="172" fontId="11" fillId="39" borderId="29" xfId="0" applyNumberFormat="1" applyFont="1" applyFill="1" applyBorder="1" applyAlignment="1">
      <alignment/>
    </xf>
    <xf numFmtId="172" fontId="11" fillId="39" borderId="17" xfId="0" applyNumberFormat="1" applyFont="1" applyFill="1" applyBorder="1" applyAlignment="1">
      <alignment/>
    </xf>
    <xf numFmtId="172" fontId="11" fillId="39" borderId="30" xfId="0" applyNumberFormat="1" applyFont="1" applyFill="1" applyBorder="1" applyAlignment="1">
      <alignment/>
    </xf>
    <xf numFmtId="0" fontId="11" fillId="39" borderId="30" xfId="0" applyFont="1" applyFill="1" applyBorder="1" applyAlignment="1">
      <alignment/>
    </xf>
    <xf numFmtId="0" fontId="8" fillId="0" borderId="31" xfId="0" applyFont="1" applyFill="1" applyBorder="1" applyAlignment="1">
      <alignment horizontal="center" wrapText="1"/>
    </xf>
    <xf numFmtId="0" fontId="24" fillId="0" borderId="0" xfId="0" applyFont="1" applyAlignment="1">
      <alignment/>
    </xf>
    <xf numFmtId="0" fontId="8" fillId="0" borderId="32" xfId="0" applyFont="1" applyFill="1" applyBorder="1" applyAlignment="1">
      <alignment horizontal="center" wrapText="1"/>
    </xf>
    <xf numFmtId="0" fontId="0" fillId="39" borderId="33" xfId="0" applyFill="1" applyBorder="1" applyAlignment="1">
      <alignment horizontal="center" vertical="center" wrapText="1"/>
    </xf>
    <xf numFmtId="0" fontId="0" fillId="4" borderId="34" xfId="0" applyFont="1" applyFill="1" applyBorder="1" applyAlignment="1">
      <alignment horizontal="center" wrapText="1"/>
    </xf>
    <xf numFmtId="0" fontId="0" fillId="4" borderId="35" xfId="0" applyFont="1" applyFill="1" applyBorder="1" applyAlignment="1">
      <alignment horizontal="center" wrapText="1"/>
    </xf>
    <xf numFmtId="0" fontId="0" fillId="4" borderId="36" xfId="0" applyFont="1" applyFill="1" applyBorder="1" applyAlignment="1">
      <alignment horizontal="center" wrapText="1"/>
    </xf>
    <xf numFmtId="0" fontId="0" fillId="4" borderId="37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172" fontId="11" fillId="4" borderId="10" xfId="0" applyNumberFormat="1" applyFont="1" applyFill="1" applyBorder="1" applyAlignment="1">
      <alignment/>
    </xf>
    <xf numFmtId="172" fontId="11" fillId="4" borderId="38" xfId="0" applyNumberFormat="1" applyFont="1" applyFill="1" applyBorder="1" applyAlignment="1">
      <alignment/>
    </xf>
    <xf numFmtId="172" fontId="0" fillId="4" borderId="10" xfId="0" applyNumberFormat="1" applyFont="1" applyFill="1" applyBorder="1" applyAlignment="1">
      <alignment/>
    </xf>
    <xf numFmtId="172" fontId="0" fillId="0" borderId="14" xfId="0" applyNumberFormat="1" applyFont="1" applyFill="1" applyBorder="1" applyAlignment="1">
      <alignment/>
    </xf>
    <xf numFmtId="172" fontId="0" fillId="4" borderId="38" xfId="0" applyNumberFormat="1" applyFont="1" applyFill="1" applyBorder="1" applyAlignment="1">
      <alignment/>
    </xf>
    <xf numFmtId="172" fontId="13" fillId="0" borderId="0" xfId="0" applyNumberFormat="1" applyFont="1" applyAlignment="1">
      <alignment/>
    </xf>
    <xf numFmtId="172" fontId="0" fillId="0" borderId="10" xfId="0" applyNumberFormat="1" applyFont="1" applyBorder="1" applyAlignment="1">
      <alignment/>
    </xf>
    <xf numFmtId="172" fontId="0" fillId="0" borderId="10" xfId="0" applyNumberFormat="1" applyFont="1" applyFill="1" applyBorder="1" applyAlignment="1">
      <alignment vertical="top"/>
    </xf>
    <xf numFmtId="172" fontId="13" fillId="0" borderId="0" xfId="0" applyNumberFormat="1" applyFont="1" applyFill="1" applyAlignment="1">
      <alignment/>
    </xf>
    <xf numFmtId="172" fontId="0" fillId="0" borderId="10" xfId="0" applyNumberFormat="1" applyFont="1" applyBorder="1" applyAlignment="1">
      <alignment vertical="top"/>
    </xf>
    <xf numFmtId="172" fontId="11" fillId="0" borderId="10" xfId="0" applyNumberFormat="1" applyFont="1" applyFill="1" applyBorder="1" applyAlignment="1">
      <alignment/>
    </xf>
    <xf numFmtId="172" fontId="11" fillId="0" borderId="14" xfId="0" applyNumberFormat="1" applyFont="1" applyFill="1" applyBorder="1" applyAlignment="1">
      <alignment/>
    </xf>
    <xf numFmtId="172" fontId="15" fillId="0" borderId="0" xfId="0" applyNumberFormat="1" applyFont="1" applyAlignment="1">
      <alignment/>
    </xf>
    <xf numFmtId="172" fontId="13" fillId="0" borderId="10" xfId="0" applyNumberFormat="1" applyFont="1" applyBorder="1" applyAlignment="1">
      <alignment vertical="top" wrapText="1"/>
    </xf>
    <xf numFmtId="172" fontId="13" fillId="0" borderId="10" xfId="0" applyNumberFormat="1" applyFont="1" applyFill="1" applyBorder="1" applyAlignment="1">
      <alignment vertical="top" wrapText="1"/>
    </xf>
    <xf numFmtId="172" fontId="19" fillId="0" borderId="10" xfId="0" applyNumberFormat="1" applyFont="1" applyBorder="1" applyAlignment="1">
      <alignment wrapText="1"/>
    </xf>
    <xf numFmtId="172" fontId="0" fillId="0" borderId="14" xfId="0" applyNumberFormat="1" applyFill="1" applyBorder="1" applyAlignment="1">
      <alignment/>
    </xf>
    <xf numFmtId="172" fontId="15" fillId="10" borderId="10" xfId="0" applyNumberFormat="1" applyFont="1" applyFill="1" applyBorder="1" applyAlignment="1">
      <alignment/>
    </xf>
    <xf numFmtId="172" fontId="0" fillId="4" borderId="39" xfId="0" applyNumberFormat="1" applyFont="1" applyFill="1" applyBorder="1" applyAlignment="1">
      <alignment/>
    </xf>
    <xf numFmtId="172" fontId="11" fillId="4" borderId="17" xfId="0" applyNumberFormat="1" applyFont="1" applyFill="1" applyBorder="1" applyAlignment="1">
      <alignment/>
    </xf>
    <xf numFmtId="172" fontId="11" fillId="4" borderId="28" xfId="0" applyNumberFormat="1" applyFont="1" applyFill="1" applyBorder="1" applyAlignment="1">
      <alignment/>
    </xf>
    <xf numFmtId="172" fontId="9" fillId="0" borderId="0" xfId="0" applyNumberFormat="1" applyFont="1" applyAlignment="1">
      <alignment/>
    </xf>
    <xf numFmtId="0" fontId="10" fillId="0" borderId="0" xfId="0" applyFont="1" applyAlignment="1">
      <alignment/>
    </xf>
    <xf numFmtId="172" fontId="3" fillId="36" borderId="12" xfId="0" applyNumberFormat="1" applyFont="1" applyFill="1" applyBorder="1" applyAlignment="1">
      <alignment horizontal="right"/>
    </xf>
    <xf numFmtId="172" fontId="3" fillId="36" borderId="13" xfId="0" applyNumberFormat="1" applyFont="1" applyFill="1" applyBorder="1" applyAlignment="1">
      <alignment horizontal="right"/>
    </xf>
    <xf numFmtId="172" fontId="2" fillId="36" borderId="10" xfId="0" applyNumberFormat="1" applyFont="1" applyFill="1" applyBorder="1" applyAlignment="1">
      <alignment horizontal="right"/>
    </xf>
    <xf numFmtId="172" fontId="2" fillId="36" borderId="13" xfId="0" applyNumberFormat="1" applyFont="1" applyFill="1" applyBorder="1" applyAlignment="1">
      <alignment horizontal="right"/>
    </xf>
    <xf numFmtId="49" fontId="3" fillId="0" borderId="11" xfId="0" applyNumberFormat="1" applyFont="1" applyBorder="1" applyAlignment="1">
      <alignment vertical="top"/>
    </xf>
    <xf numFmtId="172" fontId="2" fillId="36" borderId="11" xfId="0" applyNumberFormat="1" applyFont="1" applyFill="1" applyBorder="1" applyAlignment="1">
      <alignment horizontal="right"/>
    </xf>
    <xf numFmtId="172" fontId="2" fillId="36" borderId="27" xfId="0" applyNumberFormat="1" applyFont="1" applyFill="1" applyBorder="1" applyAlignment="1">
      <alignment horizontal="right"/>
    </xf>
    <xf numFmtId="0" fontId="2" fillId="36" borderId="10" xfId="0" applyFont="1" applyFill="1" applyBorder="1" applyAlignment="1">
      <alignment/>
    </xf>
    <xf numFmtId="0" fontId="2" fillId="36" borderId="13" xfId="0" applyFont="1" applyFill="1" applyBorder="1" applyAlignment="1">
      <alignment/>
    </xf>
    <xf numFmtId="0" fontId="2" fillId="36" borderId="12" xfId="0" applyFont="1" applyFill="1" applyBorder="1" applyAlignment="1">
      <alignment/>
    </xf>
    <xf numFmtId="172" fontId="2" fillId="36" borderId="12" xfId="0" applyNumberFormat="1" applyFont="1" applyFill="1" applyBorder="1" applyAlignment="1">
      <alignment horizontal="right"/>
    </xf>
    <xf numFmtId="172" fontId="2" fillId="36" borderId="12" xfId="0" applyNumberFormat="1" applyFont="1" applyFill="1" applyBorder="1" applyAlignment="1">
      <alignment/>
    </xf>
    <xf numFmtId="172" fontId="2" fillId="36" borderId="10" xfId="0" applyNumberFormat="1" applyFont="1" applyFill="1" applyBorder="1" applyAlignment="1">
      <alignment/>
    </xf>
    <xf numFmtId="172" fontId="2" fillId="36" borderId="13" xfId="0" applyNumberFormat="1" applyFont="1" applyFill="1" applyBorder="1" applyAlignment="1">
      <alignment/>
    </xf>
    <xf numFmtId="172" fontId="3" fillId="36" borderId="12" xfId="0" applyNumberFormat="1" applyFont="1" applyFill="1" applyBorder="1" applyAlignment="1">
      <alignment/>
    </xf>
    <xf numFmtId="172" fontId="3" fillId="36" borderId="10" xfId="0" applyNumberFormat="1" applyFont="1" applyFill="1" applyBorder="1" applyAlignment="1">
      <alignment/>
    </xf>
    <xf numFmtId="172" fontId="3" fillId="36" borderId="13" xfId="0" applyNumberFormat="1" applyFont="1" applyFill="1" applyBorder="1" applyAlignment="1">
      <alignment/>
    </xf>
    <xf numFmtId="172" fontId="3" fillId="36" borderId="16" xfId="0" applyNumberFormat="1" applyFont="1" applyFill="1" applyBorder="1" applyAlignment="1">
      <alignment/>
    </xf>
    <xf numFmtId="172" fontId="3" fillId="36" borderId="21" xfId="0" applyNumberFormat="1" applyFont="1" applyFill="1" applyBorder="1" applyAlignment="1">
      <alignment/>
    </xf>
    <xf numFmtId="172" fontId="0" fillId="39" borderId="14" xfId="0" applyNumberFormat="1" applyFont="1" applyFill="1" applyBorder="1" applyAlignment="1">
      <alignment/>
    </xf>
    <xf numFmtId="0" fontId="9" fillId="0" borderId="0" xfId="0" applyFont="1" applyFill="1" applyAlignment="1">
      <alignment horizontal="left" vertical="top"/>
    </xf>
    <xf numFmtId="0" fontId="8" fillId="0" borderId="0" xfId="0" applyFont="1" applyFill="1" applyAlignment="1">
      <alignment horizontal="right"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10" fillId="0" borderId="40" xfId="0" applyFont="1" applyFill="1" applyBorder="1" applyAlignment="1">
      <alignment/>
    </xf>
    <xf numFmtId="0" fontId="9" fillId="0" borderId="0" xfId="0" applyFont="1" applyFill="1" applyAlignment="1">
      <alignment horizontal="right"/>
    </xf>
    <xf numFmtId="0" fontId="8" fillId="36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40" xfId="0" applyFont="1" applyFill="1" applyBorder="1" applyAlignment="1">
      <alignment/>
    </xf>
    <xf numFmtId="0" fontId="9" fillId="0" borderId="40" xfId="0" applyFont="1" applyFill="1" applyBorder="1" applyAlignment="1">
      <alignment horizontal="center"/>
    </xf>
    <xf numFmtId="0" fontId="9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0" xfId="0" applyFont="1" applyFill="1" applyBorder="1" applyAlignment="1">
      <alignment horizontal="center" vertical="center" wrapText="1"/>
    </xf>
    <xf numFmtId="0" fontId="0" fillId="0" borderId="43" xfId="0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45" xfId="0" applyFont="1" applyFill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9" fillId="39" borderId="14" xfId="0" applyFont="1" applyFill="1" applyBorder="1" applyAlignment="1">
      <alignment horizontal="right"/>
    </xf>
    <xf numFmtId="172" fontId="8" fillId="39" borderId="12" xfId="0" applyNumberFormat="1" applyFont="1" applyFill="1" applyBorder="1" applyAlignment="1" applyProtection="1">
      <alignment horizontal="right"/>
      <protection/>
    </xf>
    <xf numFmtId="172" fontId="8" fillId="39" borderId="10" xfId="0" applyNumberFormat="1" applyFont="1" applyFill="1" applyBorder="1" applyAlignment="1" applyProtection="1">
      <alignment horizontal="right"/>
      <protection/>
    </xf>
    <xf numFmtId="172" fontId="8" fillId="39" borderId="15" xfId="0" applyNumberFormat="1" applyFont="1" applyFill="1" applyBorder="1" applyAlignment="1" applyProtection="1">
      <alignment horizontal="right"/>
      <protection/>
    </xf>
    <xf numFmtId="172" fontId="8" fillId="39" borderId="11" xfId="0" applyNumberFormat="1" applyFont="1" applyFill="1" applyBorder="1" applyAlignment="1" applyProtection="1">
      <alignment horizontal="right"/>
      <protection/>
    </xf>
    <xf numFmtId="172" fontId="8" fillId="39" borderId="38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Border="1" applyAlignment="1" applyProtection="1">
      <alignment horizontal="right"/>
      <protection/>
    </xf>
    <xf numFmtId="172" fontId="9" fillId="0" borderId="10" xfId="0" applyNumberFormat="1" applyFont="1" applyBorder="1" applyAlignment="1" applyProtection="1">
      <alignment horizontal="right"/>
      <protection/>
    </xf>
    <xf numFmtId="172" fontId="9" fillId="0" borderId="15" xfId="0" applyNumberFormat="1" applyFont="1" applyBorder="1" applyAlignment="1" applyProtection="1">
      <alignment horizontal="right"/>
      <protection/>
    </xf>
    <xf numFmtId="172" fontId="9" fillId="0" borderId="12" xfId="0" applyNumberFormat="1" applyFont="1" applyFill="1" applyBorder="1" applyAlignment="1" applyProtection="1">
      <alignment horizontal="right"/>
      <protection/>
    </xf>
    <xf numFmtId="172" fontId="9" fillId="0" borderId="14" xfId="0" applyNumberFormat="1" applyFont="1" applyFill="1" applyBorder="1" applyAlignment="1" applyProtection="1">
      <alignment horizontal="right"/>
      <protection/>
    </xf>
    <xf numFmtId="172" fontId="9" fillId="0" borderId="10" xfId="0" applyNumberFormat="1" applyFont="1" applyFill="1" applyBorder="1" applyAlignment="1" applyProtection="1">
      <alignment horizontal="right"/>
      <protection/>
    </xf>
    <xf numFmtId="172" fontId="9" fillId="0" borderId="15" xfId="0" applyNumberFormat="1" applyFont="1" applyFill="1" applyBorder="1" applyAlignment="1" applyProtection="1">
      <alignment horizontal="right"/>
      <protection/>
    </xf>
    <xf numFmtId="172" fontId="9" fillId="36" borderId="10" xfId="0" applyNumberFormat="1" applyFont="1" applyFill="1" applyBorder="1" applyAlignment="1" applyProtection="1">
      <alignment horizontal="right"/>
      <protection/>
    </xf>
    <xf numFmtId="0" fontId="0" fillId="0" borderId="14" xfId="0" applyFont="1" applyBorder="1" applyAlignment="1">
      <alignment wrapText="1"/>
    </xf>
    <xf numFmtId="0" fontId="9" fillId="0" borderId="14" xfId="0" applyFont="1" applyFill="1" applyBorder="1" applyAlignment="1">
      <alignment horizontal="right"/>
    </xf>
    <xf numFmtId="0" fontId="0" fillId="0" borderId="14" xfId="0" applyFont="1" applyBorder="1" applyAlignment="1">
      <alignment vertical="top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right"/>
    </xf>
    <xf numFmtId="172" fontId="9" fillId="0" borderId="12" xfId="0" applyNumberFormat="1" applyFont="1" applyFill="1" applyBorder="1" applyAlignment="1" applyProtection="1">
      <alignment horizontal="right"/>
      <protection locked="0"/>
    </xf>
    <xf numFmtId="172" fontId="9" fillId="0" borderId="27" xfId="0" applyNumberFormat="1" applyFont="1" applyFill="1" applyBorder="1" applyAlignment="1" applyProtection="1">
      <alignment horizontal="right"/>
      <protection/>
    </xf>
    <xf numFmtId="0" fontId="13" fillId="0" borderId="14" xfId="0" applyFont="1" applyBorder="1" applyAlignment="1">
      <alignment vertical="top" wrapText="1"/>
    </xf>
    <xf numFmtId="0" fontId="9" fillId="0" borderId="14" xfId="0" applyFont="1" applyFill="1" applyBorder="1" applyAlignment="1">
      <alignment horizontal="right"/>
    </xf>
    <xf numFmtId="172" fontId="9" fillId="0" borderId="11" xfId="0" applyNumberFormat="1" applyFont="1" applyFill="1" applyBorder="1" applyAlignment="1" applyProtection="1">
      <alignment horizontal="right"/>
      <protection/>
    </xf>
    <xf numFmtId="0" fontId="25" fillId="40" borderId="14" xfId="0" applyFont="1" applyFill="1" applyBorder="1" applyAlignment="1">
      <alignment vertical="top" wrapText="1"/>
    </xf>
    <xf numFmtId="0" fontId="9" fillId="40" borderId="14" xfId="0" applyFont="1" applyFill="1" applyBorder="1" applyAlignment="1">
      <alignment horizontal="right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5" xfId="0" applyNumberFormat="1" applyFont="1" applyFill="1" applyBorder="1" applyAlignment="1" applyProtection="1">
      <alignment horizontal="right"/>
      <protection/>
    </xf>
    <xf numFmtId="172" fontId="9" fillId="40" borderId="27" xfId="0" applyNumberFormat="1" applyFont="1" applyFill="1" applyBorder="1" applyAlignment="1" applyProtection="1">
      <alignment horizontal="right"/>
      <protection/>
    </xf>
    <xf numFmtId="0" fontId="26" fillId="40" borderId="14" xfId="0" applyFont="1" applyFill="1" applyBorder="1" applyAlignment="1">
      <alignment horizontal="right"/>
    </xf>
    <xf numFmtId="0" fontId="27" fillId="40" borderId="14" xfId="0" applyFont="1" applyFill="1" applyBorder="1" applyAlignment="1">
      <alignment horizontal="left" vertical="top" wrapText="1"/>
    </xf>
    <xf numFmtId="173" fontId="9" fillId="40" borderId="12" xfId="0" applyNumberFormat="1" applyFont="1" applyFill="1" applyBorder="1" applyAlignment="1">
      <alignment horizontal="right"/>
    </xf>
    <xf numFmtId="0" fontId="28" fillId="40" borderId="14" xfId="0" applyFont="1" applyFill="1" applyBorder="1" applyAlignment="1">
      <alignment wrapText="1"/>
    </xf>
    <xf numFmtId="0" fontId="9" fillId="40" borderId="12" xfId="0" applyFont="1" applyFill="1" applyBorder="1" applyAlignment="1">
      <alignment horizontal="right"/>
    </xf>
    <xf numFmtId="0" fontId="9" fillId="0" borderId="12" xfId="0" applyFont="1" applyFill="1" applyBorder="1" applyAlignment="1">
      <alignment/>
    </xf>
    <xf numFmtId="0" fontId="19" fillId="0" borderId="14" xfId="0" applyFont="1" applyBorder="1" applyAlignment="1">
      <alignment wrapText="1"/>
    </xf>
    <xf numFmtId="0" fontId="28" fillId="40" borderId="14" xfId="0" applyFont="1" applyFill="1" applyBorder="1" applyAlignment="1">
      <alignment wrapText="1"/>
    </xf>
    <xf numFmtId="0" fontId="0" fillId="40" borderId="14" xfId="0" applyFont="1" applyFill="1" applyBorder="1" applyAlignment="1">
      <alignment horizontal="center"/>
    </xf>
    <xf numFmtId="172" fontId="9" fillId="40" borderId="12" xfId="0" applyNumberFormat="1" applyFont="1" applyFill="1" applyBorder="1" applyAlignment="1" applyProtection="1">
      <alignment horizontal="right"/>
      <protection/>
    </xf>
    <xf numFmtId="172" fontId="9" fillId="40" borderId="10" xfId="0" applyNumberFormat="1" applyFont="1" applyFill="1" applyBorder="1" applyAlignment="1" applyProtection="1">
      <alignment horizontal="right"/>
      <protection/>
    </xf>
    <xf numFmtId="172" fontId="9" fillId="40" borderId="14" xfId="0" applyNumberFormat="1" applyFont="1" applyFill="1" applyBorder="1" applyAlignment="1" applyProtection="1">
      <alignment horizontal="right"/>
      <protection/>
    </xf>
    <xf numFmtId="172" fontId="9" fillId="40" borderId="11" xfId="0" applyNumberFormat="1" applyFont="1" applyFill="1" applyBorder="1" applyAlignment="1" applyProtection="1">
      <alignment horizontal="right"/>
      <protection/>
    </xf>
    <xf numFmtId="172" fontId="9" fillId="0" borderId="11" xfId="0" applyNumberFormat="1" applyFont="1" applyBorder="1" applyAlignment="1" applyProtection="1">
      <alignment horizontal="right"/>
      <protection/>
    </xf>
    <xf numFmtId="173" fontId="9" fillId="0" borderId="12" xfId="0" applyNumberFormat="1" applyFont="1" applyFill="1" applyBorder="1" applyAlignment="1">
      <alignment/>
    </xf>
    <xf numFmtId="0" fontId="8" fillId="16" borderId="10" xfId="0" applyFont="1" applyFill="1" applyBorder="1" applyAlignment="1">
      <alignment/>
    </xf>
    <xf numFmtId="0" fontId="8" fillId="16" borderId="14" xfId="0" applyFont="1" applyFill="1" applyBorder="1" applyAlignment="1">
      <alignment horizontal="right"/>
    </xf>
    <xf numFmtId="172" fontId="8" fillId="16" borderId="12" xfId="0" applyNumberFormat="1" applyFont="1" applyFill="1" applyBorder="1" applyAlignment="1">
      <alignment/>
    </xf>
    <xf numFmtId="172" fontId="8" fillId="16" borderId="10" xfId="0" applyNumberFormat="1" applyFont="1" applyFill="1" applyBorder="1" applyAlignment="1">
      <alignment/>
    </xf>
    <xf numFmtId="172" fontId="8" fillId="16" borderId="10" xfId="0" applyNumberFormat="1" applyFont="1" applyFill="1" applyBorder="1" applyAlignment="1" applyProtection="1">
      <alignment horizontal="right"/>
      <protection/>
    </xf>
    <xf numFmtId="172" fontId="8" fillId="16" borderId="15" xfId="0" applyNumberFormat="1" applyFont="1" applyFill="1" applyBorder="1" applyAlignment="1" applyProtection="1">
      <alignment horizontal="right"/>
      <protection/>
    </xf>
    <xf numFmtId="172" fontId="8" fillId="16" borderId="14" xfId="0" applyNumberFormat="1" applyFont="1" applyFill="1" applyBorder="1" applyAlignment="1">
      <alignment/>
    </xf>
    <xf numFmtId="172" fontId="8" fillId="16" borderId="11" xfId="0" applyNumberFormat="1" applyFont="1" applyFill="1" applyBorder="1" applyAlignment="1">
      <alignment/>
    </xf>
    <xf numFmtId="172" fontId="9" fillId="0" borderId="14" xfId="0" applyNumberFormat="1" applyFont="1" applyBorder="1" applyAlignment="1">
      <alignment horizontal="right"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9" fillId="0" borderId="12" xfId="0" applyNumberFormat="1" applyFont="1" applyFill="1" applyBorder="1" applyAlignment="1">
      <alignment/>
    </xf>
    <xf numFmtId="172" fontId="9" fillId="0" borderId="14" xfId="0" applyNumberFormat="1" applyFont="1" applyFill="1" applyBorder="1" applyAlignment="1">
      <alignment/>
    </xf>
    <xf numFmtId="172" fontId="9" fillId="0" borderId="10" xfId="0" applyNumberFormat="1" applyFont="1" applyFill="1" applyBorder="1" applyAlignment="1">
      <alignment/>
    </xf>
    <xf numFmtId="172" fontId="0" fillId="0" borderId="10" xfId="0" applyNumberFormat="1" applyFont="1" applyBorder="1" applyAlignment="1">
      <alignment wrapText="1"/>
    </xf>
    <xf numFmtId="172" fontId="9" fillId="37" borderId="12" xfId="0" applyNumberFormat="1" applyFont="1" applyFill="1" applyBorder="1" applyAlignment="1">
      <alignment/>
    </xf>
    <xf numFmtId="172" fontId="8" fillId="18" borderId="10" xfId="0" applyNumberFormat="1" applyFont="1" applyFill="1" applyBorder="1" applyAlignment="1">
      <alignment/>
    </xf>
    <xf numFmtId="172" fontId="8" fillId="18" borderId="14" xfId="0" applyNumberFormat="1" applyFont="1" applyFill="1" applyBorder="1" applyAlignment="1">
      <alignment horizontal="right"/>
    </xf>
    <xf numFmtId="172" fontId="8" fillId="18" borderId="16" xfId="0" applyNumberFormat="1" applyFont="1" applyFill="1" applyBorder="1" applyAlignment="1">
      <alignment/>
    </xf>
    <xf numFmtId="172" fontId="8" fillId="18" borderId="17" xfId="0" applyNumberFormat="1" applyFont="1" applyFill="1" applyBorder="1" applyAlignment="1" applyProtection="1">
      <alignment horizontal="right"/>
      <protection/>
    </xf>
    <xf numFmtId="172" fontId="8" fillId="18" borderId="23" xfId="0" applyNumberFormat="1" applyFont="1" applyFill="1" applyBorder="1" applyAlignment="1" applyProtection="1">
      <alignment horizontal="right"/>
      <protection/>
    </xf>
    <xf numFmtId="172" fontId="0" fillId="0" borderId="10" xfId="0" applyNumberFormat="1" applyFill="1" applyBorder="1" applyAlignment="1">
      <alignment/>
    </xf>
    <xf numFmtId="0" fontId="23" fillId="7" borderId="10" xfId="0" applyFont="1" applyFill="1" applyBorder="1" applyAlignment="1">
      <alignment horizontal="center"/>
    </xf>
    <xf numFmtId="172" fontId="2" fillId="41" borderId="10" xfId="0" applyNumberFormat="1" applyFont="1" applyFill="1" applyBorder="1" applyAlignment="1">
      <alignment horizontal="right"/>
    </xf>
    <xf numFmtId="172" fontId="2" fillId="41" borderId="12" xfId="0" applyNumberFormat="1" applyFont="1" applyFill="1" applyBorder="1" applyAlignment="1">
      <alignment horizontal="right"/>
    </xf>
    <xf numFmtId="172" fontId="2" fillId="41" borderId="10" xfId="0" applyNumberFormat="1" applyFont="1" applyFill="1" applyBorder="1" applyAlignment="1">
      <alignment/>
    </xf>
    <xf numFmtId="0" fontId="23" fillId="35" borderId="12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35" borderId="42" xfId="0" applyFont="1" applyFill="1" applyBorder="1" applyAlignment="1">
      <alignment horizontal="center" vertical="center"/>
    </xf>
    <xf numFmtId="0" fontId="23" fillId="35" borderId="44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/>
    </xf>
    <xf numFmtId="0" fontId="23" fillId="35" borderId="15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/>
    </xf>
    <xf numFmtId="0" fontId="23" fillId="35" borderId="34" xfId="0" applyFont="1" applyFill="1" applyBorder="1" applyAlignment="1">
      <alignment horizontal="center" vertical="center"/>
    </xf>
    <xf numFmtId="0" fontId="23" fillId="35" borderId="36" xfId="0" applyFont="1" applyFill="1" applyBorder="1" applyAlignment="1">
      <alignment horizontal="center" vertical="center"/>
    </xf>
    <xf numFmtId="0" fontId="23" fillId="35" borderId="14" xfId="0" applyFont="1" applyFill="1" applyBorder="1" applyAlignment="1">
      <alignment horizontal="center"/>
    </xf>
    <xf numFmtId="0" fontId="23" fillId="35" borderId="13" xfId="0" applyFont="1" applyFill="1" applyBorder="1" applyAlignment="1">
      <alignment horizontal="center"/>
    </xf>
    <xf numFmtId="0" fontId="23" fillId="33" borderId="10" xfId="0" applyFont="1" applyFill="1" applyBorder="1" applyAlignment="1">
      <alignment horizontal="center" vertical="center"/>
    </xf>
    <xf numFmtId="0" fontId="23" fillId="19" borderId="10" xfId="0" applyFont="1" applyFill="1" applyBorder="1" applyAlignment="1">
      <alignment horizontal="center"/>
    </xf>
    <xf numFmtId="0" fontId="23" fillId="19" borderId="14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/>
    </xf>
    <xf numFmtId="0" fontId="23" fillId="0" borderId="27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center"/>
    </xf>
    <xf numFmtId="0" fontId="23" fillId="0" borderId="47" xfId="0" applyFont="1" applyFill="1" applyBorder="1" applyAlignment="1">
      <alignment horizontal="center"/>
    </xf>
    <xf numFmtId="0" fontId="23" fillId="0" borderId="48" xfId="0" applyFont="1" applyFill="1" applyBorder="1" applyAlignment="1">
      <alignment horizontal="center"/>
    </xf>
    <xf numFmtId="0" fontId="23" fillId="35" borderId="47" xfId="0" applyFont="1" applyFill="1" applyBorder="1" applyAlignment="1">
      <alignment horizontal="center"/>
    </xf>
    <xf numFmtId="0" fontId="23" fillId="35" borderId="48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7" borderId="47" xfId="0" applyFont="1" applyFill="1" applyBorder="1" applyAlignment="1">
      <alignment horizontal="center"/>
    </xf>
    <xf numFmtId="0" fontId="23" fillId="7" borderId="48" xfId="0" applyFont="1" applyFill="1" applyBorder="1" applyAlignment="1">
      <alignment horizontal="center"/>
    </xf>
    <xf numFmtId="0" fontId="23" fillId="35" borderId="46" xfId="0" applyFont="1" applyFill="1" applyBorder="1" applyAlignment="1">
      <alignment horizontal="center"/>
    </xf>
    <xf numFmtId="0" fontId="23" fillId="35" borderId="27" xfId="0" applyFont="1" applyFill="1" applyBorder="1" applyAlignment="1">
      <alignment horizontal="center"/>
    </xf>
    <xf numFmtId="0" fontId="23" fillId="0" borderId="38" xfId="0" applyFont="1" applyFill="1" applyBorder="1" applyAlignment="1">
      <alignment horizontal="center"/>
    </xf>
    <xf numFmtId="0" fontId="23" fillId="0" borderId="42" xfId="0" applyFont="1" applyFill="1" applyBorder="1" applyAlignment="1">
      <alignment horizontal="center" vertical="center"/>
    </xf>
    <xf numFmtId="0" fontId="23" fillId="0" borderId="44" xfId="0" applyFont="1" applyFill="1" applyBorder="1" applyAlignment="1">
      <alignment horizontal="center" vertical="center"/>
    </xf>
    <xf numFmtId="49" fontId="2" fillId="0" borderId="46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23" fillId="0" borderId="49" xfId="0" applyFont="1" applyFill="1" applyBorder="1" applyAlignment="1">
      <alignment horizontal="center"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23" fillId="33" borderId="13" xfId="0" applyFont="1" applyFill="1" applyBorder="1" applyAlignment="1">
      <alignment horizontal="center"/>
    </xf>
    <xf numFmtId="0" fontId="23" fillId="7" borderId="10" xfId="0" applyFont="1" applyFill="1" applyBorder="1" applyAlignment="1">
      <alignment horizontal="center"/>
    </xf>
    <xf numFmtId="0" fontId="23" fillId="7" borderId="14" xfId="0" applyFont="1" applyFill="1" applyBorder="1" applyAlignment="1">
      <alignment horizontal="center"/>
    </xf>
    <xf numFmtId="0" fontId="23" fillId="35" borderId="49" xfId="0" applyFont="1" applyFill="1" applyBorder="1" applyAlignment="1">
      <alignment horizontal="center"/>
    </xf>
    <xf numFmtId="0" fontId="23" fillId="35" borderId="50" xfId="0" applyFont="1" applyFill="1" applyBorder="1" applyAlignment="1">
      <alignment horizontal="center"/>
    </xf>
    <xf numFmtId="0" fontId="23" fillId="35" borderId="51" xfId="0" applyFont="1" applyFill="1" applyBorder="1" applyAlignment="1">
      <alignment horizontal="center"/>
    </xf>
    <xf numFmtId="0" fontId="23" fillId="0" borderId="12" xfId="0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23" fillId="33" borderId="13" xfId="0" applyFont="1" applyFill="1" applyBorder="1" applyAlignment="1">
      <alignment horizontal="center" vertical="center"/>
    </xf>
    <xf numFmtId="0" fontId="23" fillId="35" borderId="38" xfId="0" applyFont="1" applyFill="1" applyBorder="1" applyAlignment="1">
      <alignment horizontal="center"/>
    </xf>
    <xf numFmtId="0" fontId="23" fillId="0" borderId="52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172" fontId="3" fillId="34" borderId="42" xfId="0" applyNumberFormat="1" applyFont="1" applyFill="1" applyBorder="1" applyAlignment="1" applyProtection="1">
      <alignment horizontal="center" vertical="center"/>
      <protection/>
    </xf>
    <xf numFmtId="172" fontId="3" fillId="34" borderId="44" xfId="0" applyNumberFormat="1" applyFont="1" applyFill="1" applyBorder="1" applyAlignment="1" applyProtection="1">
      <alignment horizontal="center" vertical="center"/>
      <protection/>
    </xf>
    <xf numFmtId="49" fontId="22" fillId="0" borderId="0" xfId="0" applyNumberFormat="1" applyFont="1" applyFill="1" applyBorder="1" applyAlignment="1">
      <alignment horizontal="center" vertical="top" wrapText="1"/>
    </xf>
    <xf numFmtId="0" fontId="23" fillId="7" borderId="52" xfId="0" applyFont="1" applyFill="1" applyBorder="1" applyAlignment="1">
      <alignment horizontal="center" vertical="center"/>
    </xf>
    <xf numFmtId="0" fontId="23" fillId="7" borderId="53" xfId="0" applyFont="1" applyFill="1" applyBorder="1" applyAlignment="1">
      <alignment horizontal="center" vertical="center"/>
    </xf>
    <xf numFmtId="0" fontId="23" fillId="7" borderId="34" xfId="0" applyFont="1" applyFill="1" applyBorder="1" applyAlignment="1">
      <alignment horizontal="center" vertical="center"/>
    </xf>
    <xf numFmtId="0" fontId="23" fillId="7" borderId="36" xfId="0" applyFont="1" applyFill="1" applyBorder="1" applyAlignment="1">
      <alignment horizontal="center" vertical="center"/>
    </xf>
    <xf numFmtId="0" fontId="23" fillId="7" borderId="38" xfId="0" applyFont="1" applyFill="1" applyBorder="1" applyAlignment="1">
      <alignment horizontal="center"/>
    </xf>
    <xf numFmtId="172" fontId="3" fillId="34" borderId="34" xfId="0" applyNumberFormat="1" applyFont="1" applyFill="1" applyBorder="1" applyAlignment="1" applyProtection="1">
      <alignment horizontal="center" vertical="center"/>
      <protection/>
    </xf>
    <xf numFmtId="172" fontId="3" fillId="34" borderId="36" xfId="0" applyNumberFormat="1" applyFont="1" applyFill="1" applyBorder="1" applyAlignment="1" applyProtection="1">
      <alignment horizontal="center" vertical="center"/>
      <protection/>
    </xf>
    <xf numFmtId="0" fontId="0" fillId="0" borderId="36" xfId="0" applyFont="1" applyBorder="1" applyAlignment="1">
      <alignment horizontal="center" wrapText="1"/>
    </xf>
    <xf numFmtId="0" fontId="0" fillId="0" borderId="43" xfId="0" applyFont="1" applyBorder="1" applyAlignment="1">
      <alignment horizontal="center" wrapText="1"/>
    </xf>
    <xf numFmtId="0" fontId="0" fillId="0" borderId="54" xfId="0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41" borderId="56" xfId="0" applyFont="1" applyFill="1" applyBorder="1" applyAlignment="1">
      <alignment horizontal="center" wrapText="1"/>
    </xf>
    <xf numFmtId="0" fontId="8" fillId="41" borderId="31" xfId="0" applyFont="1" applyFill="1" applyBorder="1" applyAlignment="1">
      <alignment horizontal="center" wrapText="1"/>
    </xf>
    <xf numFmtId="0" fontId="8" fillId="41" borderId="57" xfId="0" applyFont="1" applyFill="1" applyBorder="1" applyAlignment="1">
      <alignment horizontal="center" wrapText="1"/>
    </xf>
    <xf numFmtId="0" fontId="8" fillId="36" borderId="56" xfId="0" applyFont="1" applyFill="1" applyBorder="1" applyAlignment="1">
      <alignment horizontal="center" wrapText="1"/>
    </xf>
    <xf numFmtId="0" fontId="8" fillId="36" borderId="31" xfId="0" applyFont="1" applyFill="1" applyBorder="1" applyAlignment="1">
      <alignment horizontal="center" wrapText="1"/>
    </xf>
    <xf numFmtId="0" fontId="8" fillId="36" borderId="57" xfId="0" applyFont="1" applyFill="1" applyBorder="1" applyAlignment="1">
      <alignment horizontal="center" wrapText="1"/>
    </xf>
    <xf numFmtId="0" fontId="8" fillId="0" borderId="56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8" fillId="0" borderId="58" xfId="0" applyFont="1" applyFill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8" fillId="0" borderId="0" xfId="0" applyFont="1" applyFill="1" applyBorder="1" applyAlignment="1">
      <alignment horizontal="center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center" vertical="center" wrapText="1"/>
    </xf>
    <xf numFmtId="0" fontId="9" fillId="0" borderId="58" xfId="0" applyFont="1" applyFill="1" applyBorder="1" applyAlignment="1">
      <alignment horizontal="center" vertical="center" wrapText="1"/>
    </xf>
    <xf numFmtId="0" fontId="9" fillId="0" borderId="60" xfId="0" applyFont="1" applyFill="1" applyBorder="1" applyAlignment="1">
      <alignment horizontal="center" vertical="center" wrapText="1"/>
    </xf>
    <xf numFmtId="0" fontId="9" fillId="0" borderId="33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37" xfId="0" applyFont="1" applyFill="1" applyBorder="1" applyAlignment="1">
      <alignment horizontal="center" vertical="center" wrapText="1"/>
    </xf>
    <xf numFmtId="0" fontId="9" fillId="0" borderId="49" xfId="0" applyFont="1" applyFill="1" applyBorder="1" applyAlignment="1">
      <alignment horizontal="center" vertical="center" wrapText="1"/>
    </xf>
    <xf numFmtId="0" fontId="9" fillId="0" borderId="50" xfId="0" applyFont="1" applyFill="1" applyBorder="1" applyAlignment="1">
      <alignment horizontal="center" vertical="center" wrapText="1"/>
    </xf>
    <xf numFmtId="0" fontId="9" fillId="0" borderId="5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172" fontId="3" fillId="35" borderId="10" xfId="0" applyNumberFormat="1" applyFont="1" applyFill="1" applyBorder="1" applyAlignment="1" applyProtection="1">
      <alignment horizontal="right"/>
      <protection/>
    </xf>
    <xf numFmtId="172" fontId="3" fillId="35" borderId="15" xfId="0" applyNumberFormat="1" applyFont="1" applyFill="1" applyBorder="1" applyAlignment="1" applyProtection="1">
      <alignment horizontal="right"/>
      <protection/>
    </xf>
    <xf numFmtId="0" fontId="8" fillId="36" borderId="60" xfId="0" applyFont="1" applyFill="1" applyBorder="1" applyAlignment="1">
      <alignment horizontal="center" wrapText="1"/>
    </xf>
    <xf numFmtId="172" fontId="0" fillId="36" borderId="11" xfId="0" applyNumberFormat="1" applyFont="1" applyFill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61"/>
  <sheetViews>
    <sheetView showZeros="0" zoomScale="70" zoomScaleNormal="70" zoomScaleSheetLayoutView="55" zoomScalePageLayoutView="0" workbookViewId="0" topLeftCell="A1">
      <pane xSplit="1" ySplit="1" topLeftCell="B1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CE1" sqref="CE1:CE16384"/>
    </sheetView>
  </sheetViews>
  <sheetFormatPr defaultColWidth="9.00390625" defaultRowHeight="12.75"/>
  <cols>
    <col min="1" max="1" width="51.25390625" style="99" customWidth="1"/>
    <col min="2" max="2" width="13.875" style="47" customWidth="1"/>
    <col min="3" max="3" width="13.875" style="1" customWidth="1"/>
    <col min="4" max="4" width="14.00390625" style="47" customWidth="1"/>
    <col min="5" max="5" width="11.125" style="47" customWidth="1"/>
    <col min="6" max="7" width="13.00390625" style="47" hidden="1" customWidth="1"/>
    <col min="8" max="8" width="14.125" style="47" hidden="1" customWidth="1"/>
    <col min="9" max="9" width="11.00390625" style="47" hidden="1" customWidth="1"/>
    <col min="10" max="10" width="13.00390625" style="47" hidden="1" customWidth="1"/>
    <col min="11" max="11" width="12.75390625" style="47" hidden="1" customWidth="1"/>
    <col min="12" max="12" width="13.375" style="47" hidden="1" customWidth="1"/>
    <col min="13" max="13" width="11.25390625" style="47" hidden="1" customWidth="1"/>
    <col min="14" max="15" width="11.375" style="1" hidden="1" customWidth="1"/>
    <col min="16" max="16" width="12.25390625" style="1" hidden="1" customWidth="1"/>
    <col min="17" max="17" width="11.375" style="150" hidden="1" customWidth="1"/>
    <col min="18" max="19" width="11.375" style="1" hidden="1" customWidth="1"/>
    <col min="20" max="20" width="14.625" style="1" hidden="1" customWidth="1"/>
    <col min="21" max="21" width="11.00390625" style="1" hidden="1" customWidth="1"/>
    <col min="22" max="23" width="11.375" style="1" hidden="1" customWidth="1"/>
    <col min="24" max="24" width="12.125" style="1" hidden="1" customWidth="1"/>
    <col min="25" max="25" width="11.00390625" style="2" hidden="1" customWidth="1"/>
    <col min="26" max="26" width="14.625" style="47" customWidth="1"/>
    <col min="27" max="27" width="13.375" style="47" customWidth="1"/>
    <col min="28" max="28" width="14.125" style="47" customWidth="1"/>
    <col min="29" max="29" width="11.125" style="47" customWidth="1"/>
    <col min="30" max="30" width="14.25390625" style="1" hidden="1" customWidth="1"/>
    <col min="31" max="31" width="11.375" style="1" hidden="1" customWidth="1"/>
    <col min="32" max="32" width="12.125" style="1" hidden="1" customWidth="1"/>
    <col min="33" max="33" width="11.375" style="1" hidden="1" customWidth="1"/>
    <col min="34" max="35" width="11.375" style="1" customWidth="1"/>
    <col min="36" max="36" width="11.875" style="1" customWidth="1"/>
    <col min="37" max="37" width="11.375" style="1" customWidth="1"/>
    <col min="38" max="38" width="11.625" style="1" hidden="1" customWidth="1"/>
    <col min="39" max="39" width="10.875" style="1" hidden="1" customWidth="1"/>
    <col min="40" max="40" width="12.25390625" style="1" hidden="1" customWidth="1"/>
    <col min="41" max="41" width="0.2421875" style="1" hidden="1" customWidth="1"/>
    <col min="42" max="42" width="13.00390625" style="1" hidden="1" customWidth="1"/>
    <col min="43" max="43" width="14.25390625" style="1" hidden="1" customWidth="1"/>
    <col min="44" max="44" width="13.375" style="1" hidden="1" customWidth="1"/>
    <col min="45" max="45" width="10.625" style="1" hidden="1" customWidth="1"/>
    <col min="46" max="47" width="12.875" style="47" hidden="1" customWidth="1"/>
    <col min="48" max="48" width="13.25390625" style="47" hidden="1" customWidth="1"/>
    <col min="49" max="49" width="10.00390625" style="100" hidden="1" customWidth="1"/>
    <col min="50" max="50" width="11.375" style="1" hidden="1" customWidth="1"/>
    <col min="51" max="51" width="11.875" style="1" hidden="1" customWidth="1"/>
    <col min="52" max="52" width="12.875" style="1" hidden="1" customWidth="1"/>
    <col min="53" max="53" width="12.625" style="1" hidden="1" customWidth="1"/>
    <col min="54" max="54" width="11.00390625" style="1" hidden="1" customWidth="1"/>
    <col min="55" max="55" width="11.25390625" style="1" hidden="1" customWidth="1"/>
    <col min="56" max="56" width="12.25390625" style="1" hidden="1" customWidth="1"/>
    <col min="57" max="57" width="11.75390625" style="1" hidden="1" customWidth="1"/>
    <col min="58" max="58" width="12.00390625" style="1" hidden="1" customWidth="1"/>
    <col min="59" max="59" width="12.75390625" style="1" hidden="1" customWidth="1"/>
    <col min="60" max="60" width="12.625" style="1" hidden="1" customWidth="1"/>
    <col min="61" max="61" width="10.375" style="1" hidden="1" customWidth="1"/>
    <col min="62" max="62" width="13.75390625" style="1" hidden="1" customWidth="1"/>
    <col min="63" max="63" width="17.00390625" style="47" hidden="1" customWidth="1"/>
    <col min="64" max="64" width="13.875" style="47" hidden="1" customWidth="1"/>
    <col min="65" max="65" width="13.125" style="47" hidden="1" customWidth="1"/>
    <col min="66" max="66" width="11.625" style="1" hidden="1" customWidth="1"/>
    <col min="67" max="67" width="15.375" style="1" hidden="1" customWidth="1"/>
    <col min="68" max="68" width="12.375" style="1" hidden="1" customWidth="1"/>
    <col min="69" max="69" width="12.00390625" style="1" hidden="1" customWidth="1"/>
    <col min="70" max="70" width="13.00390625" style="1" hidden="1" customWidth="1"/>
    <col min="71" max="71" width="14.75390625" style="1" hidden="1" customWidth="1"/>
    <col min="72" max="72" width="13.25390625" style="1" hidden="1" customWidth="1"/>
    <col min="73" max="77" width="12.875" style="1" hidden="1" customWidth="1"/>
    <col min="78" max="79" width="12.875" style="47" hidden="1" customWidth="1"/>
    <col min="80" max="81" width="9.125" style="47" hidden="1" customWidth="1"/>
    <col min="82" max="82" width="10.625" style="47" customWidth="1"/>
    <col min="83" max="16384" width="9.125" style="47" customWidth="1"/>
  </cols>
  <sheetData>
    <row r="1" spans="1:49" s="1" customFormat="1" ht="42" customHeight="1" thickBot="1">
      <c r="A1" s="449" t="s">
        <v>154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  <c r="M1" s="449"/>
      <c r="N1" s="449"/>
      <c r="O1" s="449"/>
      <c r="P1" s="449"/>
      <c r="Q1" s="449"/>
      <c r="V1" s="2"/>
      <c r="W1" s="2"/>
      <c r="X1" s="2"/>
      <c r="Y1" s="2"/>
      <c r="AW1" s="2"/>
    </row>
    <row r="2" spans="1:77" s="4" customFormat="1" ht="21" customHeight="1">
      <c r="A2" s="427" t="s">
        <v>0</v>
      </c>
      <c r="B2" s="429" t="s">
        <v>100</v>
      </c>
      <c r="C2" s="430"/>
      <c r="D2" s="430"/>
      <c r="E2" s="431"/>
      <c r="F2" s="432" t="s">
        <v>1</v>
      </c>
      <c r="G2" s="433"/>
      <c r="H2" s="433"/>
      <c r="I2" s="434"/>
      <c r="J2" s="435" t="s">
        <v>2</v>
      </c>
      <c r="K2" s="436"/>
      <c r="L2" s="436"/>
      <c r="M2" s="437"/>
      <c r="N2" s="419" t="s">
        <v>3</v>
      </c>
      <c r="O2" s="398"/>
      <c r="P2" s="398"/>
      <c r="Q2" s="398"/>
      <c r="R2" s="398" t="s">
        <v>4</v>
      </c>
      <c r="S2" s="398"/>
      <c r="T2" s="398"/>
      <c r="U2" s="398"/>
      <c r="V2" s="398" t="s">
        <v>5</v>
      </c>
      <c r="W2" s="398"/>
      <c r="X2" s="398"/>
      <c r="Y2" s="398"/>
      <c r="Z2" s="401" t="s">
        <v>6</v>
      </c>
      <c r="AA2" s="423"/>
      <c r="AB2" s="423"/>
      <c r="AC2" s="402"/>
      <c r="AD2" s="410" t="s">
        <v>80</v>
      </c>
      <c r="AE2" s="411"/>
      <c r="AF2" s="411"/>
      <c r="AG2" s="419"/>
      <c r="AH2" s="410" t="s">
        <v>7</v>
      </c>
      <c r="AI2" s="411"/>
      <c r="AJ2" s="411"/>
      <c r="AK2" s="419"/>
      <c r="AL2" s="398" t="s">
        <v>8</v>
      </c>
      <c r="AM2" s="398"/>
      <c r="AN2" s="398"/>
      <c r="AO2" s="398"/>
      <c r="AP2" s="420" t="s">
        <v>9</v>
      </c>
      <c r="AQ2" s="420"/>
      <c r="AR2" s="420"/>
      <c r="AS2" s="421"/>
      <c r="AT2" s="422" t="s">
        <v>10</v>
      </c>
      <c r="AU2" s="416"/>
      <c r="AV2" s="416"/>
      <c r="AW2" s="417"/>
      <c r="AX2" s="413" t="s">
        <v>11</v>
      </c>
      <c r="AY2" s="414"/>
      <c r="AZ2" s="414"/>
      <c r="BA2" s="415"/>
      <c r="BB2" s="413" t="s">
        <v>12</v>
      </c>
      <c r="BC2" s="414"/>
      <c r="BD2" s="414"/>
      <c r="BE2" s="415"/>
      <c r="BF2" s="414" t="s">
        <v>13</v>
      </c>
      <c r="BG2" s="414"/>
      <c r="BH2" s="414"/>
      <c r="BI2" s="415"/>
      <c r="BJ2" s="416" t="s">
        <v>14</v>
      </c>
      <c r="BK2" s="416"/>
      <c r="BL2" s="416"/>
      <c r="BM2" s="417"/>
      <c r="BN2" s="413" t="s">
        <v>81</v>
      </c>
      <c r="BO2" s="414"/>
      <c r="BP2" s="414"/>
      <c r="BQ2" s="414"/>
      <c r="BR2" s="407" t="s">
        <v>82</v>
      </c>
      <c r="BS2" s="407"/>
      <c r="BT2" s="407"/>
      <c r="BU2" s="407"/>
      <c r="BV2" s="418" t="s">
        <v>15</v>
      </c>
      <c r="BW2" s="407"/>
      <c r="BX2" s="407"/>
      <c r="BY2" s="407"/>
    </row>
    <row r="3" spans="1:77" s="4" customFormat="1" ht="19.5" customHeight="1">
      <c r="A3" s="428"/>
      <c r="B3" s="438" t="s">
        <v>16</v>
      </c>
      <c r="C3" s="392" t="s">
        <v>17</v>
      </c>
      <c r="D3" s="441" t="s">
        <v>18</v>
      </c>
      <c r="E3" s="442"/>
      <c r="F3" s="443" t="s">
        <v>16</v>
      </c>
      <c r="G3" s="403" t="s">
        <v>17</v>
      </c>
      <c r="H3" s="404" t="s">
        <v>18</v>
      </c>
      <c r="I3" s="405"/>
      <c r="J3" s="390" t="s">
        <v>16</v>
      </c>
      <c r="K3" s="391" t="s">
        <v>17</v>
      </c>
      <c r="L3" s="395" t="s">
        <v>18</v>
      </c>
      <c r="M3" s="396"/>
      <c r="N3" s="397" t="s">
        <v>16</v>
      </c>
      <c r="O3" s="392" t="s">
        <v>17</v>
      </c>
      <c r="P3" s="398" t="s">
        <v>18</v>
      </c>
      <c r="Q3" s="398"/>
      <c r="R3" s="392" t="s">
        <v>16</v>
      </c>
      <c r="S3" s="392" t="s">
        <v>17</v>
      </c>
      <c r="T3" s="398" t="s">
        <v>18</v>
      </c>
      <c r="U3" s="398"/>
      <c r="V3" s="392" t="s">
        <v>16</v>
      </c>
      <c r="W3" s="392" t="s">
        <v>17</v>
      </c>
      <c r="X3" s="398" t="s">
        <v>18</v>
      </c>
      <c r="Y3" s="398"/>
      <c r="Z3" s="399" t="s">
        <v>16</v>
      </c>
      <c r="AA3" s="399" t="s">
        <v>17</v>
      </c>
      <c r="AB3" s="401" t="s">
        <v>18</v>
      </c>
      <c r="AC3" s="402"/>
      <c r="AD3" s="408" t="s">
        <v>16</v>
      </c>
      <c r="AE3" s="408" t="s">
        <v>17</v>
      </c>
      <c r="AF3" s="410" t="s">
        <v>18</v>
      </c>
      <c r="AG3" s="419"/>
      <c r="AH3" s="408" t="s">
        <v>16</v>
      </c>
      <c r="AI3" s="408" t="s">
        <v>17</v>
      </c>
      <c r="AJ3" s="410" t="s">
        <v>18</v>
      </c>
      <c r="AK3" s="419"/>
      <c r="AL3" s="392" t="s">
        <v>16</v>
      </c>
      <c r="AM3" s="392" t="s">
        <v>17</v>
      </c>
      <c r="AN3" s="398" t="s">
        <v>18</v>
      </c>
      <c r="AO3" s="398"/>
      <c r="AP3" s="450" t="s">
        <v>16</v>
      </c>
      <c r="AQ3" s="452" t="s">
        <v>17</v>
      </c>
      <c r="AR3" s="434" t="s">
        <v>18</v>
      </c>
      <c r="AS3" s="454"/>
      <c r="AT3" s="393" t="s">
        <v>16</v>
      </c>
      <c r="AU3" s="399" t="s">
        <v>17</v>
      </c>
      <c r="AV3" s="401" t="s">
        <v>18</v>
      </c>
      <c r="AW3" s="444"/>
      <c r="AX3" s="425" t="s">
        <v>16</v>
      </c>
      <c r="AY3" s="408" t="s">
        <v>17</v>
      </c>
      <c r="AZ3" s="410" t="s">
        <v>18</v>
      </c>
      <c r="BA3" s="424"/>
      <c r="BB3" s="425" t="s">
        <v>16</v>
      </c>
      <c r="BC3" s="408" t="s">
        <v>17</v>
      </c>
      <c r="BD3" s="410" t="s">
        <v>18</v>
      </c>
      <c r="BE3" s="424"/>
      <c r="BF3" s="445" t="s">
        <v>16</v>
      </c>
      <c r="BG3" s="408" t="s">
        <v>17</v>
      </c>
      <c r="BH3" s="410" t="s">
        <v>18</v>
      </c>
      <c r="BI3" s="424"/>
      <c r="BJ3" s="447" t="s">
        <v>16</v>
      </c>
      <c r="BK3" s="455" t="s">
        <v>17</v>
      </c>
      <c r="BL3" s="401" t="s">
        <v>18</v>
      </c>
      <c r="BM3" s="444"/>
      <c r="BN3" s="425" t="s">
        <v>16</v>
      </c>
      <c r="BO3" s="408" t="s">
        <v>17</v>
      </c>
      <c r="BP3" s="410" t="s">
        <v>18</v>
      </c>
      <c r="BQ3" s="411"/>
      <c r="BR3" s="406" t="s">
        <v>16</v>
      </c>
      <c r="BS3" s="406" t="s">
        <v>17</v>
      </c>
      <c r="BT3" s="407" t="s">
        <v>18</v>
      </c>
      <c r="BU3" s="407"/>
      <c r="BV3" s="412" t="s">
        <v>16</v>
      </c>
      <c r="BW3" s="406" t="s">
        <v>17</v>
      </c>
      <c r="BX3" s="407" t="s">
        <v>18</v>
      </c>
      <c r="BY3" s="407"/>
    </row>
    <row r="4" spans="1:77" s="4" customFormat="1" ht="16.5" customHeight="1">
      <c r="A4" s="428"/>
      <c r="B4" s="439"/>
      <c r="C4" s="440"/>
      <c r="D4" s="151" t="s">
        <v>19</v>
      </c>
      <c r="E4" s="155" t="s">
        <v>20</v>
      </c>
      <c r="F4" s="443"/>
      <c r="G4" s="403"/>
      <c r="H4" s="495" t="s">
        <v>19</v>
      </c>
      <c r="I4" s="496" t="s">
        <v>20</v>
      </c>
      <c r="J4" s="390"/>
      <c r="K4" s="391"/>
      <c r="L4" s="153" t="s">
        <v>19</v>
      </c>
      <c r="M4" s="154" t="s">
        <v>20</v>
      </c>
      <c r="N4" s="397"/>
      <c r="O4" s="392"/>
      <c r="P4" s="151" t="s">
        <v>19</v>
      </c>
      <c r="Q4" s="156" t="s">
        <v>20</v>
      </c>
      <c r="R4" s="392"/>
      <c r="S4" s="392"/>
      <c r="T4" s="151" t="s">
        <v>19</v>
      </c>
      <c r="U4" s="3" t="s">
        <v>20</v>
      </c>
      <c r="V4" s="392"/>
      <c r="W4" s="392"/>
      <c r="X4" s="151" t="s">
        <v>19</v>
      </c>
      <c r="Y4" s="3" t="s">
        <v>20</v>
      </c>
      <c r="Z4" s="400"/>
      <c r="AA4" s="400"/>
      <c r="AB4" s="153" t="s">
        <v>19</v>
      </c>
      <c r="AC4" s="153" t="s">
        <v>20</v>
      </c>
      <c r="AD4" s="409"/>
      <c r="AE4" s="409"/>
      <c r="AF4" s="151" t="s">
        <v>19</v>
      </c>
      <c r="AG4" s="151" t="s">
        <v>20</v>
      </c>
      <c r="AH4" s="409"/>
      <c r="AI4" s="409"/>
      <c r="AJ4" s="151" t="s">
        <v>19</v>
      </c>
      <c r="AK4" s="151" t="s">
        <v>20</v>
      </c>
      <c r="AL4" s="392"/>
      <c r="AM4" s="392"/>
      <c r="AN4" s="151" t="s">
        <v>19</v>
      </c>
      <c r="AO4" s="151" t="s">
        <v>20</v>
      </c>
      <c r="AP4" s="451"/>
      <c r="AQ4" s="453"/>
      <c r="AR4" s="386" t="s">
        <v>19</v>
      </c>
      <c r="AS4" s="157" t="s">
        <v>20</v>
      </c>
      <c r="AT4" s="394"/>
      <c r="AU4" s="400"/>
      <c r="AV4" s="153" t="s">
        <v>19</v>
      </c>
      <c r="AW4" s="154" t="s">
        <v>20</v>
      </c>
      <c r="AX4" s="426"/>
      <c r="AY4" s="409"/>
      <c r="AZ4" s="151" t="s">
        <v>19</v>
      </c>
      <c r="BA4" s="152" t="s">
        <v>20</v>
      </c>
      <c r="BB4" s="426"/>
      <c r="BC4" s="409"/>
      <c r="BD4" s="151" t="s">
        <v>19</v>
      </c>
      <c r="BE4" s="155" t="s">
        <v>20</v>
      </c>
      <c r="BF4" s="446"/>
      <c r="BG4" s="409"/>
      <c r="BH4" s="151" t="s">
        <v>19</v>
      </c>
      <c r="BI4" s="155" t="s">
        <v>20</v>
      </c>
      <c r="BJ4" s="448"/>
      <c r="BK4" s="456"/>
      <c r="BL4" s="153" t="s">
        <v>19</v>
      </c>
      <c r="BM4" s="154" t="s">
        <v>20</v>
      </c>
      <c r="BN4" s="426"/>
      <c r="BO4" s="409"/>
      <c r="BP4" s="151" t="s">
        <v>19</v>
      </c>
      <c r="BQ4" s="152" t="s">
        <v>20</v>
      </c>
      <c r="BR4" s="406"/>
      <c r="BS4" s="406"/>
      <c r="BT4" s="3" t="s">
        <v>19</v>
      </c>
      <c r="BU4" s="3" t="s">
        <v>20</v>
      </c>
      <c r="BV4" s="412"/>
      <c r="BW4" s="406"/>
      <c r="BX4" s="3" t="s">
        <v>19</v>
      </c>
      <c r="BY4" s="3" t="s">
        <v>20</v>
      </c>
    </row>
    <row r="5" spans="1:78" s="21" customFormat="1" ht="18.75">
      <c r="A5" s="5" t="s">
        <v>83</v>
      </c>
      <c r="B5" s="6">
        <f>B6+B7+B8+B13+B22+B25+B32+B34+B36+B39+B40+B12</f>
        <v>532717.1000000001</v>
      </c>
      <c r="C5" s="7">
        <f>C6+C7+C8+C13+C22+C25+C32+C34+C36+C39+C40+C12</f>
        <v>186197.29999999996</v>
      </c>
      <c r="D5" s="8">
        <f aca="true" t="shared" si="0" ref="D5:D40">C5-B5</f>
        <v>-346519.80000000016</v>
      </c>
      <c r="E5" s="20">
        <f aca="true" t="shared" si="1" ref="E5:E39">C5/B5%</f>
        <v>34.95237903945639</v>
      </c>
      <c r="F5" s="9">
        <f aca="true" t="shared" si="2" ref="F5:G38">J5+Z5</f>
        <v>224239.3</v>
      </c>
      <c r="G5" s="10">
        <f t="shared" si="2"/>
        <v>185517.69999999998</v>
      </c>
      <c r="H5" s="10">
        <f aca="true" t="shared" si="3" ref="H5:H38">G5-F5</f>
        <v>-38721.600000000006</v>
      </c>
      <c r="I5" s="11">
        <f aca="true" t="shared" si="4" ref="I5:I12">G5/F5%</f>
        <v>82.73201887447918</v>
      </c>
      <c r="J5" s="12">
        <f>J6+J7+J8+J13+J22+J25+J32+J34+J36+J39+J40+J12</f>
        <v>105837.70000000001</v>
      </c>
      <c r="K5" s="12">
        <f>K6+K7+K8+K13+K22+K25+K32+K34+K36+K39+K40+K12</f>
        <v>116631.49999999999</v>
      </c>
      <c r="L5" s="497">
        <f aca="true" t="shared" si="5" ref="L5:L38">K5-J5</f>
        <v>10793.799999999974</v>
      </c>
      <c r="M5" s="498">
        <f aca="true" t="shared" si="6" ref="M5:M21">K5/J5%</f>
        <v>110.19844535548293</v>
      </c>
      <c r="N5" s="13">
        <f>N6+N7+N8+N13+N22+N25+N32+N34+N36+N39+N40+N12</f>
        <v>29393.600000000006</v>
      </c>
      <c r="O5" s="13">
        <f>O6+O7+O8+O13+O22+O25+O32+O34+O36+O39+O40+O12</f>
        <v>31418.699999999997</v>
      </c>
      <c r="P5" s="7">
        <f aca="true" t="shared" si="7" ref="P5:P22">O5-N5</f>
        <v>2025.0999999999913</v>
      </c>
      <c r="Q5" s="7">
        <f aca="true" t="shared" si="8" ref="Q5:Q31">O5/N5%</f>
        <v>106.88959501388055</v>
      </c>
      <c r="R5" s="13">
        <f>R6+R7+R8+R13+R22+R25+R32+R34+R36+R39+R40+R12</f>
        <v>40253.299999999996</v>
      </c>
      <c r="S5" s="13">
        <f>S6+S7+S8+S13+S22+S25+S32+S34+S36+S39+S40+S12</f>
        <v>39491.200000000004</v>
      </c>
      <c r="T5" s="7">
        <f>S5-R5</f>
        <v>-762.0999999999913</v>
      </c>
      <c r="U5" s="7">
        <f>S5/R5%</f>
        <v>98.1067390748088</v>
      </c>
      <c r="V5" s="13">
        <f>V6+V7+V8+V13+V22+V25+V32+V34+V36+V39+V40+V12</f>
        <v>36190.80000000001</v>
      </c>
      <c r="W5" s="13">
        <f>W6+W7+W8+W13+W22+W25+W32+W34+W36+W39+W40+W12</f>
        <v>45721.600000000006</v>
      </c>
      <c r="X5" s="7">
        <f aca="true" t="shared" si="9" ref="X5:X39">W5-V5</f>
        <v>9530.799999999996</v>
      </c>
      <c r="Y5" s="7">
        <f aca="true" t="shared" si="10" ref="Y5:Y31">W5/V5%</f>
        <v>126.33486963537692</v>
      </c>
      <c r="Z5" s="12">
        <f>Z6+Z7+Z8+Z13+Z22+Z25+Z32+Z34+Z36+Z39+Z40</f>
        <v>118401.59999999999</v>
      </c>
      <c r="AA5" s="12">
        <f>AA6+AA7+AA8+AA13+AA22+AA25+AA32+AA34+AA36+AA39+AA40</f>
        <v>68886.2</v>
      </c>
      <c r="AB5" s="497">
        <f>AA5-Z5</f>
        <v>-49515.399999999994</v>
      </c>
      <c r="AC5" s="497">
        <f>AA5/Z5%</f>
        <v>58.180125944244004</v>
      </c>
      <c r="AD5" s="13">
        <f>AD6+AD7+AD8+AD13+AD22+AD25+AD32+AD34+AD36+AD39+AD40</f>
        <v>40498.1</v>
      </c>
      <c r="AE5" s="13">
        <f>AE6+AE7+AE8+AE13+AE22+AE25+AE32+AE34+AE36+AE39+AE40+AE12</f>
        <v>36029.80000000001</v>
      </c>
      <c r="AF5" s="7">
        <f>AE5-AD5</f>
        <v>-4468.299999999988</v>
      </c>
      <c r="AG5" s="7">
        <f>AE5/AD5%</f>
        <v>88.96664287954252</v>
      </c>
      <c r="AH5" s="13">
        <f>AH6+AH7+AH8+AH13+AH22+AH25+AH32+AH34+AH36+AH39+AH40</f>
        <v>36210.799999999996</v>
      </c>
      <c r="AI5" s="13">
        <f>AI6+AI7+AI8+AI13+AI22+AI25+AI32+AI34+AI36+AI39+AI40+AI12</f>
        <v>33536</v>
      </c>
      <c r="AJ5" s="7">
        <f aca="true" t="shared" si="11" ref="AJ5:AJ39">AI5-AH5</f>
        <v>-2674.7999999999956</v>
      </c>
      <c r="AK5" s="7">
        <f>AI5/AH5%</f>
        <v>92.61325350447935</v>
      </c>
      <c r="AL5" s="13">
        <f>AL6+AL7+AL8+AL13+AL22+AL25+AL32+AL34+AL36+AL39+AL40</f>
        <v>41692.7</v>
      </c>
      <c r="AM5" s="13">
        <f>AM6+AM7+AM8+AM13+AM22+AM25+AM32+AM34+AM36+AM39+AM40</f>
        <v>0</v>
      </c>
      <c r="AN5" s="7">
        <f aca="true" t="shared" si="12" ref="AN5:AN39">AM5-AL5</f>
        <v>-41692.7</v>
      </c>
      <c r="AO5" s="7">
        <f aca="true" t="shared" si="13" ref="AO5:AO33">AM5/AL5%</f>
        <v>0</v>
      </c>
      <c r="AP5" s="14">
        <f>J5+Z5+AT5</f>
        <v>347250.1</v>
      </c>
      <c r="AQ5" s="14">
        <f>K5+AA5+AU5</f>
        <v>185517.69999999998</v>
      </c>
      <c r="AR5" s="15">
        <f aca="true" t="shared" si="14" ref="AR5:AR38">AQ5-AP5</f>
        <v>-161732.4</v>
      </c>
      <c r="AS5" s="16">
        <f aca="true" t="shared" si="15" ref="AS5:AS11">AQ5/AP5%</f>
        <v>53.42480822899691</v>
      </c>
      <c r="AT5" s="12">
        <f>AT6+AT7+AT8+AT13+AT22+AT25+AT32+AT34+AT36+AT39+AT40</f>
        <v>123010.80000000002</v>
      </c>
      <c r="AU5" s="12">
        <f>AU6+AU7+AU8+AU13+AU22+AU25+AU32+AU34+AU36+AU39+AU40</f>
        <v>0</v>
      </c>
      <c r="AV5" s="497">
        <f>AU5-AT5</f>
        <v>-123010.80000000002</v>
      </c>
      <c r="AW5" s="17">
        <f aca="true" t="shared" si="16" ref="AW5:AW10">AU5/AT5%</f>
        <v>0</v>
      </c>
      <c r="AX5" s="13">
        <f>AX6+AX7+AX8+AX13+AX22+AX25+AX32+AX34+AX36+AX39+AX40</f>
        <v>43512.99999999999</v>
      </c>
      <c r="AY5" s="13">
        <f>AY6+AY7+AY8+AY13+AY22+AY25+AY32+AY34+AY36+AY39+AY40</f>
        <v>0</v>
      </c>
      <c r="AZ5" s="7">
        <f>AY5-AX5</f>
        <v>-43512.99999999999</v>
      </c>
      <c r="BA5" s="19">
        <f>AY5/AX5%</f>
        <v>0</v>
      </c>
      <c r="BB5" s="6">
        <f>BB6+BB7+BB8+BB13+BB22+BB25+BB32+BB34+BB36+BB39+BB40</f>
        <v>39084.7</v>
      </c>
      <c r="BC5" s="6">
        <f>BC6+BC7+BC8+BC13+BC22+BC25+BC32+BC34+BC36+BC39+BC40</f>
        <v>0</v>
      </c>
      <c r="BD5" s="7">
        <f aca="true" t="shared" si="17" ref="BD5:BD23">BC5-BB5</f>
        <v>-39084.7</v>
      </c>
      <c r="BE5" s="18">
        <f aca="true" t="shared" si="18" ref="BE5:BE12">BC5/BB5%</f>
        <v>0</v>
      </c>
      <c r="BF5" s="13">
        <f>BF6+BF7+BF8+BF13+BF22+BF25+BF32+BF34+BF36+BF39+BF40</f>
        <v>40413.09999999999</v>
      </c>
      <c r="BG5" s="13">
        <f>BG6+BG7+BG8+BG13+BG22+BG25+BG32+BG34+BG36+BG39+BG40</f>
        <v>0</v>
      </c>
      <c r="BH5" s="7">
        <f aca="true" t="shared" si="19" ref="BH5:BH23">BG5-BF5</f>
        <v>-40413.09999999999</v>
      </c>
      <c r="BI5" s="18">
        <f aca="true" t="shared" si="20" ref="BI5:BI12">BG5/BF5%</f>
        <v>0</v>
      </c>
      <c r="BJ5" s="12">
        <f>BJ6+BJ7+BJ8+BJ13+BJ22+BJ25+BJ32+BJ34+BJ36+BJ39+BJ40</f>
        <v>160582.5</v>
      </c>
      <c r="BK5" s="12">
        <f>BK6+BK7+BK8+BK13+BK22+BK25+BK32+BK34+BK36+BK39+BK40</f>
        <v>0</v>
      </c>
      <c r="BL5" s="12">
        <f>SUM(BL8,BL6,BL13,BL25,BL32,BL39,BL36)</f>
        <v>-151181.9</v>
      </c>
      <c r="BM5" s="498">
        <f>BK5/BJ5%</f>
        <v>0</v>
      </c>
      <c r="BN5" s="13">
        <f>BN6+BN7+BN8+BN13+BN22+BN25+BN32+BN34+BN36+BN39+BN40</f>
        <v>47152.5</v>
      </c>
      <c r="BO5" s="13">
        <f>BO6+BO7+BO8+BO13+BO22+BO25+BO32+BO34+BO36+BO39+BO40</f>
        <v>0</v>
      </c>
      <c r="BP5" s="7">
        <f aca="true" t="shared" si="21" ref="BP5:BP22">BO5-BN5</f>
        <v>-47152.5</v>
      </c>
      <c r="BQ5" s="158">
        <f>BO5/BN5%</f>
        <v>0</v>
      </c>
      <c r="BR5" s="7">
        <f>BR6+BR7+BR8+BR13+BR22+BR25+BR32+BR34+BR36+BR39+BR40</f>
        <v>48255.4</v>
      </c>
      <c r="BS5" s="7">
        <f>BS6+BS7+BS8+BS13+BS22+BS25+BS32+BS34+BS36+BS39+BS40</f>
        <v>0</v>
      </c>
      <c r="BT5" s="7">
        <f aca="true" t="shared" si="22" ref="BT5:BT22">BS5-BR5</f>
        <v>-48255.4</v>
      </c>
      <c r="BU5" s="7">
        <f aca="true" t="shared" si="23" ref="BU5:BU13">BS5/BR5%</f>
        <v>0</v>
      </c>
      <c r="BV5" s="13">
        <f>BV6+BV7+BV8+BV13+BV22+BV25+BV32+BV34+BV36+BV39+BV40</f>
        <v>65174.6</v>
      </c>
      <c r="BW5" s="13">
        <f>BW6+BW7+BW8+BW13+BW22+BW25+BW32+BW34+BW36+BW39+BW40</f>
        <v>0</v>
      </c>
      <c r="BX5" s="7">
        <f aca="true" t="shared" si="24" ref="BX5:BX22">BW5-BV5</f>
        <v>-65174.6</v>
      </c>
      <c r="BY5" s="7">
        <f aca="true" t="shared" si="25" ref="BY5:BY21">BW5/BV5%</f>
        <v>0</v>
      </c>
      <c r="BZ5" s="21" t="s">
        <v>83</v>
      </c>
    </row>
    <row r="6" spans="1:77" s="21" customFormat="1" ht="18.75">
      <c r="A6" s="5" t="s">
        <v>21</v>
      </c>
      <c r="B6" s="22">
        <f aca="true" t="shared" si="26" ref="B6:C16">J6+Z6+AT6+BJ6</f>
        <v>403538.10000000003</v>
      </c>
      <c r="C6" s="23">
        <f t="shared" si="26"/>
        <v>132702</v>
      </c>
      <c r="D6" s="8">
        <f t="shared" si="0"/>
        <v>-270836.10000000003</v>
      </c>
      <c r="E6" s="20">
        <f t="shared" si="1"/>
        <v>32.88462725080977</v>
      </c>
      <c r="F6" s="9">
        <f t="shared" si="2"/>
        <v>176237.90000000002</v>
      </c>
      <c r="G6" s="10">
        <f t="shared" si="2"/>
        <v>132702</v>
      </c>
      <c r="H6" s="10">
        <f t="shared" si="3"/>
        <v>-43535.90000000002</v>
      </c>
      <c r="I6" s="11">
        <f t="shared" si="4"/>
        <v>75.29708422535674</v>
      </c>
      <c r="J6" s="24">
        <f>N6+R6+V6</f>
        <v>79908.70000000001</v>
      </c>
      <c r="K6" s="497">
        <f>SUM(O6+S6+W6)</f>
        <v>81064.7</v>
      </c>
      <c r="L6" s="497">
        <f t="shared" si="5"/>
        <v>1155.9999999999854</v>
      </c>
      <c r="M6" s="498">
        <f t="shared" si="6"/>
        <v>101.44665099044282</v>
      </c>
      <c r="N6" s="25">
        <v>19227.9</v>
      </c>
      <c r="O6" s="23">
        <v>16045.6</v>
      </c>
      <c r="P6" s="7">
        <f t="shared" si="7"/>
        <v>-3182.300000000001</v>
      </c>
      <c r="Q6" s="7">
        <f t="shared" si="8"/>
        <v>83.44957067594484</v>
      </c>
      <c r="R6" s="148">
        <v>33328.9</v>
      </c>
      <c r="S6" s="23">
        <v>31692.5</v>
      </c>
      <c r="T6" s="7">
        <f aca="true" t="shared" si="27" ref="T6:T39">S6-R6</f>
        <v>-1636.4000000000015</v>
      </c>
      <c r="U6" s="7">
        <f>S6/R6%</f>
        <v>95.09014698954961</v>
      </c>
      <c r="V6" s="148">
        <v>27351.9</v>
      </c>
      <c r="W6" s="23">
        <v>33326.6</v>
      </c>
      <c r="X6" s="7">
        <f t="shared" si="9"/>
        <v>5974.699999999997</v>
      </c>
      <c r="Y6" s="7">
        <f t="shared" si="10"/>
        <v>121.843820721778</v>
      </c>
      <c r="Z6" s="497">
        <f>AD6+AH6+AL6</f>
        <v>96329.2</v>
      </c>
      <c r="AA6" s="497">
        <f aca="true" t="shared" si="28" ref="AA6:AA40">SUM(AE6+AI6+AM6)</f>
        <v>51637.3</v>
      </c>
      <c r="AB6" s="497">
        <f aca="true" t="shared" si="29" ref="AB6:AB40">AA6-Z6</f>
        <v>-44691.899999999994</v>
      </c>
      <c r="AC6" s="497">
        <f>AA6/Z6%</f>
        <v>53.60503357237474</v>
      </c>
      <c r="AD6" s="23">
        <v>29854.1</v>
      </c>
      <c r="AE6" s="23">
        <v>25892.4</v>
      </c>
      <c r="AF6" s="7">
        <f aca="true" t="shared" si="30" ref="AF6:AF39">AE6-AD6</f>
        <v>-3961.699999999997</v>
      </c>
      <c r="AG6" s="7">
        <f aca="true" t="shared" si="31" ref="AG6:AG13">AE6/AD6%</f>
        <v>86.7297959074298</v>
      </c>
      <c r="AH6" s="23">
        <v>31069.9</v>
      </c>
      <c r="AI6" s="23">
        <v>25744.9</v>
      </c>
      <c r="AJ6" s="7">
        <f t="shared" si="11"/>
        <v>-5325</v>
      </c>
      <c r="AK6" s="7">
        <f>AI6/AH6%</f>
        <v>82.86122581662639</v>
      </c>
      <c r="AL6" s="148">
        <v>35405.2</v>
      </c>
      <c r="AM6" s="23"/>
      <c r="AN6" s="7">
        <f t="shared" si="12"/>
        <v>-35405.2</v>
      </c>
      <c r="AO6" s="7">
        <f t="shared" si="13"/>
        <v>0</v>
      </c>
      <c r="AP6" s="14">
        <f>J6+Z6+AT6</f>
        <v>272753.80000000005</v>
      </c>
      <c r="AQ6" s="15">
        <f aca="true" t="shared" si="32" ref="AQ6:AQ24">K6+AA6+AU6</f>
        <v>132702</v>
      </c>
      <c r="AR6" s="15">
        <f t="shared" si="14"/>
        <v>-140051.80000000005</v>
      </c>
      <c r="AS6" s="16">
        <f t="shared" si="15"/>
        <v>48.6526677171867</v>
      </c>
      <c r="AT6" s="24">
        <f aca="true" t="shared" si="33" ref="AT6:AT18">AX6+BB6+BF6</f>
        <v>96515.9</v>
      </c>
      <c r="AU6" s="497">
        <f>SUM(AY6+BC6+BG6)</f>
        <v>0</v>
      </c>
      <c r="AV6" s="497">
        <f>AU6-AT6</f>
        <v>-96515.9</v>
      </c>
      <c r="AW6" s="17">
        <f t="shared" si="16"/>
        <v>0</v>
      </c>
      <c r="AX6" s="22">
        <v>31480.6</v>
      </c>
      <c r="AY6" s="23"/>
      <c r="AZ6" s="7">
        <f>AY6-AX6</f>
        <v>-31480.6</v>
      </c>
      <c r="BA6" s="19">
        <f>AY6/AX6%</f>
        <v>0</v>
      </c>
      <c r="BB6" s="273">
        <v>32222.1</v>
      </c>
      <c r="BC6" s="23"/>
      <c r="BD6" s="7">
        <f t="shared" si="17"/>
        <v>-32222.1</v>
      </c>
      <c r="BE6" s="18">
        <f t="shared" si="18"/>
        <v>0</v>
      </c>
      <c r="BF6" s="25">
        <v>32813.2</v>
      </c>
      <c r="BG6" s="23"/>
      <c r="BH6" s="7">
        <f t="shared" si="19"/>
        <v>-32813.2</v>
      </c>
      <c r="BI6" s="18">
        <f t="shared" si="20"/>
        <v>0</v>
      </c>
      <c r="BJ6" s="12">
        <f aca="true" t="shared" si="34" ref="BJ6:BJ40">BN6+BR6+BV6</f>
        <v>130784.3</v>
      </c>
      <c r="BK6" s="12">
        <f aca="true" t="shared" si="35" ref="BK6:BK40">SUM(BO6+BS6+BW6)</f>
        <v>0</v>
      </c>
      <c r="BL6" s="497">
        <f aca="true" t="shared" si="36" ref="BL6:BL36">BK6-BJ6</f>
        <v>-130784.3</v>
      </c>
      <c r="BM6" s="498">
        <f aca="true" t="shared" si="37" ref="BM6:BM11">BK6/BJ6%</f>
        <v>0</v>
      </c>
      <c r="BN6" s="22">
        <v>35370.3</v>
      </c>
      <c r="BO6" s="23"/>
      <c r="BP6" s="7">
        <f t="shared" si="21"/>
        <v>-35370.3</v>
      </c>
      <c r="BQ6" s="19">
        <f aca="true" t="shared" si="38" ref="BQ6:BQ13">BO6/BN6%</f>
        <v>0</v>
      </c>
      <c r="BR6" s="23">
        <v>39541</v>
      </c>
      <c r="BS6" s="23"/>
      <c r="BT6" s="7">
        <f t="shared" si="22"/>
        <v>-39541</v>
      </c>
      <c r="BU6" s="7">
        <f t="shared" si="23"/>
        <v>0</v>
      </c>
      <c r="BV6" s="274">
        <v>55873</v>
      </c>
      <c r="BW6" s="23"/>
      <c r="BX6" s="7">
        <f t="shared" si="24"/>
        <v>-55873</v>
      </c>
      <c r="BY6" s="7">
        <f t="shared" si="25"/>
        <v>0</v>
      </c>
    </row>
    <row r="7" spans="1:77" s="21" customFormat="1" ht="18.75">
      <c r="A7" s="5" t="s">
        <v>22</v>
      </c>
      <c r="B7" s="22">
        <f t="shared" si="26"/>
        <v>36490.5</v>
      </c>
      <c r="C7" s="23">
        <f t="shared" si="26"/>
        <v>12646.8</v>
      </c>
      <c r="D7" s="8">
        <f>C7-B7</f>
        <v>-23843.7</v>
      </c>
      <c r="E7" s="20">
        <f>C7/B7%</f>
        <v>34.65778764335923</v>
      </c>
      <c r="F7" s="9">
        <f>J7+Z7</f>
        <v>17267.9</v>
      </c>
      <c r="G7" s="10">
        <f>K7+AA7</f>
        <v>12646.8</v>
      </c>
      <c r="H7" s="10">
        <f>G7-F7</f>
        <v>-4621.100000000002</v>
      </c>
      <c r="I7" s="11">
        <f>G7/F7%</f>
        <v>73.23878410229385</v>
      </c>
      <c r="J7" s="24">
        <f>N7+R7+V7</f>
        <v>8832.2</v>
      </c>
      <c r="K7" s="497">
        <f>O7+S7+W7</f>
        <v>7941.3</v>
      </c>
      <c r="L7" s="497">
        <f>K7-J7</f>
        <v>-890.9000000000005</v>
      </c>
      <c r="M7" s="498">
        <f>K7/J7%</f>
        <v>89.91304544734041</v>
      </c>
      <c r="N7" s="25">
        <v>3421.3</v>
      </c>
      <c r="O7" s="23">
        <v>2851.8</v>
      </c>
      <c r="P7" s="7">
        <f>O7-N7</f>
        <v>-569.5</v>
      </c>
      <c r="Q7" s="7">
        <f t="shared" si="8"/>
        <v>83.35428053663813</v>
      </c>
      <c r="R7" s="23">
        <v>2716.2</v>
      </c>
      <c r="S7" s="23">
        <v>2539.7</v>
      </c>
      <c r="T7" s="7">
        <f>S7-R7</f>
        <v>-176.5</v>
      </c>
      <c r="U7" s="7">
        <f>S7/R7%</f>
        <v>93.50195125543037</v>
      </c>
      <c r="V7" s="23">
        <v>2694.7</v>
      </c>
      <c r="W7" s="23">
        <v>2549.8</v>
      </c>
      <c r="X7" s="7">
        <f>W7-V7</f>
        <v>-144.89999999999964</v>
      </c>
      <c r="Y7" s="7">
        <f>W7/V7%</f>
        <v>94.62277804579361</v>
      </c>
      <c r="Z7" s="497">
        <f>AD7+AH7+AL7</f>
        <v>8435.7</v>
      </c>
      <c r="AA7" s="497">
        <f>SUM(AE7+AI7+AM7)</f>
        <v>4705.5</v>
      </c>
      <c r="AB7" s="497">
        <f>AA7-Z7</f>
        <v>-3730.2000000000007</v>
      </c>
      <c r="AC7" s="497">
        <f>AA7/Z7%</f>
        <v>55.78078879049752</v>
      </c>
      <c r="AD7" s="23">
        <v>2802.8</v>
      </c>
      <c r="AE7" s="23">
        <v>2765.9</v>
      </c>
      <c r="AF7" s="7">
        <f>AE7-AD7</f>
        <v>-36.90000000000009</v>
      </c>
      <c r="AG7" s="7">
        <f t="shared" si="31"/>
        <v>98.68345939774511</v>
      </c>
      <c r="AH7" s="23">
        <v>2944</v>
      </c>
      <c r="AI7" s="23">
        <v>1939.6</v>
      </c>
      <c r="AJ7" s="7">
        <f>AI7-AH7</f>
        <v>-1004.4000000000001</v>
      </c>
      <c r="AK7" s="7">
        <f>AI7/AH7%</f>
        <v>65.88315217391303</v>
      </c>
      <c r="AL7" s="148">
        <v>2688.9</v>
      </c>
      <c r="AM7" s="23"/>
      <c r="AN7" s="7">
        <f>AM7-AL7</f>
        <v>-2688.9</v>
      </c>
      <c r="AO7" s="7">
        <f>AM7/AL7%</f>
        <v>0</v>
      </c>
      <c r="AP7" s="14">
        <f>J7+Z7+AT7</f>
        <v>27089.9</v>
      </c>
      <c r="AQ7" s="15">
        <f>K7+AA7+AU7</f>
        <v>12646.8</v>
      </c>
      <c r="AR7" s="15">
        <f>AQ7-AP7</f>
        <v>-14443.100000000002</v>
      </c>
      <c r="AS7" s="16">
        <f>AQ7/AP7%</f>
        <v>46.684557713391335</v>
      </c>
      <c r="AT7" s="24">
        <f t="shared" si="33"/>
        <v>9822</v>
      </c>
      <c r="AU7" s="497">
        <f>SUM(AY7+BC7+BG7)</f>
        <v>0</v>
      </c>
      <c r="AV7" s="497">
        <f>AU7-AT7</f>
        <v>-9822</v>
      </c>
      <c r="AW7" s="498">
        <f>AU7/AT7%</f>
        <v>0</v>
      </c>
      <c r="AX7" s="22">
        <v>3131.5</v>
      </c>
      <c r="AY7" s="25"/>
      <c r="AZ7" s="7">
        <f>AY7-AX7</f>
        <v>-3131.5</v>
      </c>
      <c r="BA7" s="19">
        <f>AY7/AX7%</f>
        <v>0</v>
      </c>
      <c r="BB7" s="273">
        <v>3213.5</v>
      </c>
      <c r="BC7" s="25"/>
      <c r="BD7" s="7">
        <f>BC7-BB7</f>
        <v>-3213.5</v>
      </c>
      <c r="BE7" s="18">
        <f>BC7/BB7%</f>
        <v>0</v>
      </c>
      <c r="BF7" s="25">
        <v>3477</v>
      </c>
      <c r="BG7" s="23"/>
      <c r="BH7" s="7">
        <f>BG7-BF7</f>
        <v>-3477</v>
      </c>
      <c r="BI7" s="18">
        <f>BG7/BF7%</f>
        <v>0</v>
      </c>
      <c r="BJ7" s="26">
        <f>BN7+BR7+BV7</f>
        <v>9400.6</v>
      </c>
      <c r="BK7" s="497">
        <f>SUM(BO7+BS7+BW7)</f>
        <v>0</v>
      </c>
      <c r="BL7" s="497">
        <f>BK7-BJ7</f>
        <v>-9400.6</v>
      </c>
      <c r="BM7" s="498">
        <f>BK7/BJ7%</f>
        <v>0</v>
      </c>
      <c r="BN7" s="25">
        <v>3223.3</v>
      </c>
      <c r="BO7" s="23"/>
      <c r="BP7" s="7">
        <f>BO7-BN7</f>
        <v>-3223.3</v>
      </c>
      <c r="BQ7" s="19">
        <f>BO7/BN7%</f>
        <v>0</v>
      </c>
      <c r="BR7" s="23">
        <v>3215.5</v>
      </c>
      <c r="BS7" s="23"/>
      <c r="BT7" s="7">
        <f>BS7-BR7</f>
        <v>-3215.5</v>
      </c>
      <c r="BU7" s="7">
        <f t="shared" si="23"/>
        <v>0</v>
      </c>
      <c r="BV7" s="274">
        <v>2961.8</v>
      </c>
      <c r="BW7" s="23"/>
      <c r="BX7" s="7">
        <f>BW7-BV7</f>
        <v>-2961.8</v>
      </c>
      <c r="BY7" s="7">
        <f>BW7/BV7%</f>
        <v>0</v>
      </c>
    </row>
    <row r="8" spans="1:77" s="21" customFormat="1" ht="18.75">
      <c r="A8" s="5" t="s">
        <v>23</v>
      </c>
      <c r="B8" s="22">
        <f t="shared" si="26"/>
        <v>22038.699999999997</v>
      </c>
      <c r="C8" s="23">
        <f t="shared" si="26"/>
        <v>13655.3</v>
      </c>
      <c r="D8" s="8">
        <f t="shared" si="0"/>
        <v>-8383.399999999998</v>
      </c>
      <c r="E8" s="20">
        <f t="shared" si="1"/>
        <v>61.96055121218584</v>
      </c>
      <c r="F8" s="9">
        <f t="shared" si="2"/>
        <v>10012.5</v>
      </c>
      <c r="G8" s="10">
        <f t="shared" si="2"/>
        <v>13655.3</v>
      </c>
      <c r="H8" s="10">
        <f t="shared" si="3"/>
        <v>3642.7999999999993</v>
      </c>
      <c r="I8" s="11">
        <f t="shared" si="4"/>
        <v>136.38252184769038</v>
      </c>
      <c r="J8" s="27">
        <f>SUM(J9:J11)</f>
        <v>6138.400000000001</v>
      </c>
      <c r="K8" s="497">
        <f>SUM(K9:K11)</f>
        <v>8216.4</v>
      </c>
      <c r="L8" s="497">
        <f t="shared" si="5"/>
        <v>2077.999999999999</v>
      </c>
      <c r="M8" s="498">
        <f t="shared" si="6"/>
        <v>133.85246969894433</v>
      </c>
      <c r="N8" s="23">
        <f>N9+N10+N11</f>
        <v>3568.1000000000004</v>
      </c>
      <c r="O8" s="23">
        <f>O9+O10+O11</f>
        <v>5568.099999999999</v>
      </c>
      <c r="P8" s="7">
        <f t="shared" si="7"/>
        <v>1999.999999999999</v>
      </c>
      <c r="Q8" s="7">
        <f t="shared" si="8"/>
        <v>156.0522406883215</v>
      </c>
      <c r="R8" s="23">
        <f>SUM(R9:R11)</f>
        <v>831.1</v>
      </c>
      <c r="S8" s="23">
        <f>SUM(S9:S11)</f>
        <v>616.0999999999999</v>
      </c>
      <c r="T8" s="7">
        <f t="shared" si="27"/>
        <v>-215.0000000000001</v>
      </c>
      <c r="U8" s="7">
        <f>S8/R8%</f>
        <v>74.1306701961256</v>
      </c>
      <c r="V8" s="23">
        <f>SUM(V9:V11)</f>
        <v>1739.2</v>
      </c>
      <c r="W8" s="23">
        <f>SUM(W9:W11)</f>
        <v>2032.1999999999998</v>
      </c>
      <c r="X8" s="7">
        <f t="shared" si="9"/>
        <v>292.9999999999998</v>
      </c>
      <c r="Y8" s="7">
        <f t="shared" si="10"/>
        <v>116.84682612695491</v>
      </c>
      <c r="Z8" s="497">
        <f aca="true" t="shared" si="39" ref="Z8:Z40">AD8+AH8+AL8</f>
        <v>3874.1000000000004</v>
      </c>
      <c r="AA8" s="497">
        <f t="shared" si="28"/>
        <v>5438.9</v>
      </c>
      <c r="AB8" s="497">
        <f t="shared" si="29"/>
        <v>1564.7999999999993</v>
      </c>
      <c r="AC8" s="497">
        <f>AA8/Z8%</f>
        <v>140.3913166929093</v>
      </c>
      <c r="AD8" s="23">
        <f>SUM(AD9:AD11)</f>
        <v>3760.6000000000004</v>
      </c>
      <c r="AE8" s="23">
        <f>SUM(AE9:AE11)</f>
        <v>4466.4</v>
      </c>
      <c r="AF8" s="23">
        <f>SUM(AF9:AF11)</f>
        <v>705.8000000000001</v>
      </c>
      <c r="AG8" s="7">
        <f t="shared" si="31"/>
        <v>118.76828165718236</v>
      </c>
      <c r="AH8" s="23">
        <f>SUM(AH9:AH11)</f>
        <v>19</v>
      </c>
      <c r="AI8" s="23">
        <f>SUM(AI9:AI11)</f>
        <v>972.5</v>
      </c>
      <c r="AJ8" s="23">
        <f>SUM(AJ9:AJ11)</f>
        <v>953.5</v>
      </c>
      <c r="AK8" s="7" t="s">
        <v>27</v>
      </c>
      <c r="AL8" s="148">
        <f>SUM(AL9:AL11)</f>
        <v>94.5</v>
      </c>
      <c r="AM8" s="23">
        <f>SUM(AM9:AM11)</f>
        <v>0</v>
      </c>
      <c r="AN8" s="7">
        <f t="shared" si="12"/>
        <v>-94.5</v>
      </c>
      <c r="AO8" s="7">
        <f t="shared" si="13"/>
        <v>0</v>
      </c>
      <c r="AP8" s="14">
        <f>J8+Z8+AT8</f>
        <v>15474.599999999999</v>
      </c>
      <c r="AQ8" s="15">
        <f t="shared" si="32"/>
        <v>13655.3</v>
      </c>
      <c r="AR8" s="15">
        <f t="shared" si="14"/>
        <v>-1819.2999999999993</v>
      </c>
      <c r="AS8" s="16">
        <f t="shared" si="15"/>
        <v>88.24331485143396</v>
      </c>
      <c r="AT8" s="24">
        <f t="shared" si="33"/>
        <v>5462.099999999999</v>
      </c>
      <c r="AU8" s="24">
        <f>AY8+BC8+BG8</f>
        <v>0</v>
      </c>
      <c r="AV8" s="497">
        <f aca="true" t="shared" si="40" ref="AV8:AV40">AU8-AT8</f>
        <v>-5462.099999999999</v>
      </c>
      <c r="AW8" s="17">
        <f t="shared" si="16"/>
        <v>0</v>
      </c>
      <c r="AX8" s="22">
        <f>AX9+AX10+AX11</f>
        <v>4011.7</v>
      </c>
      <c r="AY8" s="25">
        <f>SUM(AY9:AY11)</f>
        <v>0</v>
      </c>
      <c r="AZ8" s="25">
        <f>SUM(AZ9:AZ11)</f>
        <v>-4011.7</v>
      </c>
      <c r="BA8" s="19">
        <f aca="true" t="shared" si="41" ref="BA8:BA29">AY8/AX8%</f>
        <v>0</v>
      </c>
      <c r="BB8" s="273">
        <f>SUM(BB9:BB11)</f>
        <v>890.5</v>
      </c>
      <c r="BC8" s="25">
        <f>SUM(BC9:BC11)</f>
        <v>0</v>
      </c>
      <c r="BD8" s="25">
        <f>SUM(BD9:BD11)</f>
        <v>-890.5</v>
      </c>
      <c r="BE8" s="18">
        <f t="shared" si="18"/>
        <v>0</v>
      </c>
      <c r="BF8" s="25">
        <f>SUM(BF9:BF11)</f>
        <v>559.9</v>
      </c>
      <c r="BG8" s="25">
        <f>SUM(BG9:BG11)</f>
        <v>0</v>
      </c>
      <c r="BH8" s="7">
        <f t="shared" si="19"/>
        <v>-559.9</v>
      </c>
      <c r="BI8" s="18">
        <f t="shared" si="20"/>
        <v>0</v>
      </c>
      <c r="BJ8" s="26">
        <f t="shared" si="34"/>
        <v>6564.099999999999</v>
      </c>
      <c r="BK8" s="497">
        <f t="shared" si="35"/>
        <v>0</v>
      </c>
      <c r="BL8" s="497">
        <f t="shared" si="36"/>
        <v>-6564.099999999999</v>
      </c>
      <c r="BM8" s="498">
        <f t="shared" si="37"/>
        <v>0</v>
      </c>
      <c r="BN8" s="25">
        <f>SUM(BN9:BN11)</f>
        <v>4471.9</v>
      </c>
      <c r="BO8" s="25">
        <f>SUM(BO9:BO11)</f>
        <v>0</v>
      </c>
      <c r="BP8" s="7">
        <f t="shared" si="21"/>
        <v>-4471.9</v>
      </c>
      <c r="BQ8" s="44">
        <f t="shared" si="38"/>
        <v>0</v>
      </c>
      <c r="BR8" s="23">
        <f>SUM(BR9:BR11)</f>
        <v>672.4999999999999</v>
      </c>
      <c r="BS8" s="23">
        <f>SUM(BS9:BS11)</f>
        <v>0</v>
      </c>
      <c r="BT8" s="7">
        <f t="shared" si="22"/>
        <v>-672.4999999999999</v>
      </c>
      <c r="BU8" s="7">
        <f t="shared" si="23"/>
        <v>0</v>
      </c>
      <c r="BV8" s="274">
        <f>SUM(BV9:BV11)</f>
        <v>1419.7</v>
      </c>
      <c r="BW8" s="23">
        <f>SUM(BW9:BW11)</f>
        <v>0</v>
      </c>
      <c r="BX8" s="7">
        <f t="shared" si="24"/>
        <v>-1419.7</v>
      </c>
      <c r="BY8" s="7">
        <f t="shared" si="25"/>
        <v>0</v>
      </c>
    </row>
    <row r="9" spans="1:77" ht="40.5" customHeight="1">
      <c r="A9" s="46" t="s">
        <v>25</v>
      </c>
      <c r="B9" s="30">
        <f t="shared" si="26"/>
        <v>17040.199999999997</v>
      </c>
      <c r="C9" s="31">
        <f t="shared" si="26"/>
        <v>9850</v>
      </c>
      <c r="D9" s="33">
        <f t="shared" si="0"/>
        <v>-7190.199999999997</v>
      </c>
      <c r="E9" s="145">
        <f t="shared" si="1"/>
        <v>57.804485862842</v>
      </c>
      <c r="F9" s="34">
        <f t="shared" si="2"/>
        <v>7134.9</v>
      </c>
      <c r="G9" s="35">
        <f t="shared" si="2"/>
        <v>9850</v>
      </c>
      <c r="H9" s="35">
        <f t="shared" si="3"/>
        <v>2715.1000000000004</v>
      </c>
      <c r="I9" s="36">
        <f t="shared" si="4"/>
        <v>138.05379192420358</v>
      </c>
      <c r="J9" s="37">
        <f aca="true" t="shared" si="42" ref="J9:J40">N9+R9+V9</f>
        <v>3670.3</v>
      </c>
      <c r="K9" s="38">
        <f aca="true" t="shared" si="43" ref="K9:K40">SUM(O9+S9+W9)</f>
        <v>5677</v>
      </c>
      <c r="L9" s="38">
        <f t="shared" si="5"/>
        <v>2006.6999999999998</v>
      </c>
      <c r="M9" s="43">
        <f t="shared" si="6"/>
        <v>154.6740048497398</v>
      </c>
      <c r="N9" s="39">
        <v>3300.8</v>
      </c>
      <c r="O9" s="31">
        <v>4924.7</v>
      </c>
      <c r="P9" s="32">
        <f t="shared" si="7"/>
        <v>1623.8999999999996</v>
      </c>
      <c r="Q9" s="32">
        <f t="shared" si="8"/>
        <v>149.19716432380028</v>
      </c>
      <c r="R9" s="31">
        <v>227.5</v>
      </c>
      <c r="S9" s="31">
        <v>188.5</v>
      </c>
      <c r="T9" s="32">
        <f t="shared" si="27"/>
        <v>-39</v>
      </c>
      <c r="U9" s="32">
        <f aca="true" t="shared" si="44" ref="U9:U37">S9/R9%</f>
        <v>82.85714285714286</v>
      </c>
      <c r="V9" s="31">
        <v>142</v>
      </c>
      <c r="W9" s="31">
        <v>563.8</v>
      </c>
      <c r="X9" s="32">
        <f t="shared" si="9"/>
        <v>421.79999999999995</v>
      </c>
      <c r="Y9" s="32" t="s">
        <v>94</v>
      </c>
      <c r="Z9" s="38">
        <f t="shared" si="39"/>
        <v>3464.6</v>
      </c>
      <c r="AA9" s="38">
        <f t="shared" si="28"/>
        <v>4173</v>
      </c>
      <c r="AB9" s="38">
        <f t="shared" si="29"/>
        <v>708.4000000000001</v>
      </c>
      <c r="AC9" s="38">
        <f>AA9/Z9%</f>
        <v>120.44680482595393</v>
      </c>
      <c r="AD9" s="387">
        <f>3997.6-533</f>
        <v>3464.6</v>
      </c>
      <c r="AE9" s="31">
        <v>3464.6</v>
      </c>
      <c r="AF9" s="32">
        <f t="shared" si="30"/>
        <v>0</v>
      </c>
      <c r="AG9" s="32">
        <f t="shared" si="31"/>
        <v>100</v>
      </c>
      <c r="AH9" s="387">
        <f>236.3-236.3</f>
        <v>0</v>
      </c>
      <c r="AI9" s="31">
        <v>708.4</v>
      </c>
      <c r="AJ9" s="32">
        <f t="shared" si="11"/>
        <v>708.4</v>
      </c>
      <c r="AK9" s="32"/>
      <c r="AL9" s="387">
        <f>428.9-428.9</f>
        <v>0</v>
      </c>
      <c r="AM9" s="31"/>
      <c r="AN9" s="32">
        <f t="shared" si="12"/>
        <v>0</v>
      </c>
      <c r="AO9" s="32" t="e">
        <f t="shared" si="13"/>
        <v>#DIV/0!</v>
      </c>
      <c r="AP9" s="40">
        <f aca="true" t="shared" si="45" ref="AP9:AQ33">J9+Z9+AT9</f>
        <v>11526.4</v>
      </c>
      <c r="AQ9" s="41">
        <f t="shared" si="32"/>
        <v>9850</v>
      </c>
      <c r="AR9" s="41">
        <f t="shared" si="14"/>
        <v>-1676.3999999999996</v>
      </c>
      <c r="AS9" s="42">
        <f t="shared" si="15"/>
        <v>85.4559966685175</v>
      </c>
      <c r="AT9" s="37">
        <f t="shared" si="33"/>
        <v>4391.5</v>
      </c>
      <c r="AU9" s="38">
        <f aca="true" t="shared" si="46" ref="AU9:AU21">SUM(AY9+BC9+BG9)</f>
        <v>0</v>
      </c>
      <c r="AV9" s="38">
        <f t="shared" si="40"/>
        <v>-4391.5</v>
      </c>
      <c r="AW9" s="43">
        <f t="shared" si="16"/>
        <v>0</v>
      </c>
      <c r="AX9" s="388">
        <f>4830.3-1622</f>
        <v>3208.3</v>
      </c>
      <c r="AY9" s="31"/>
      <c r="AZ9" s="32">
        <f aca="true" t="shared" si="47" ref="AZ9:AZ39">AY9-AX9</f>
        <v>-3208.3</v>
      </c>
      <c r="BA9" s="44">
        <f t="shared" si="41"/>
        <v>0</v>
      </c>
      <c r="BB9" s="30">
        <v>755.3</v>
      </c>
      <c r="BC9" s="31"/>
      <c r="BD9" s="32">
        <f t="shared" si="17"/>
        <v>-755.3</v>
      </c>
      <c r="BE9" s="28">
        <f t="shared" si="18"/>
        <v>0</v>
      </c>
      <c r="BF9" s="39">
        <v>427.9</v>
      </c>
      <c r="BG9" s="31"/>
      <c r="BH9" s="32">
        <f t="shared" si="19"/>
        <v>-427.9</v>
      </c>
      <c r="BI9" s="28">
        <f t="shared" si="20"/>
        <v>0</v>
      </c>
      <c r="BJ9" s="45">
        <f t="shared" si="34"/>
        <v>5513.799999999999</v>
      </c>
      <c r="BK9" s="38">
        <f t="shared" si="35"/>
        <v>0</v>
      </c>
      <c r="BL9" s="38">
        <f t="shared" si="36"/>
        <v>-5513.799999999999</v>
      </c>
      <c r="BM9" s="43">
        <f t="shared" si="37"/>
        <v>0</v>
      </c>
      <c r="BN9" s="30">
        <v>4357.7</v>
      </c>
      <c r="BO9" s="31"/>
      <c r="BP9" s="7">
        <f t="shared" si="21"/>
        <v>-4357.7</v>
      </c>
      <c r="BQ9" s="44">
        <f t="shared" si="38"/>
        <v>0</v>
      </c>
      <c r="BR9" s="31">
        <v>511.9</v>
      </c>
      <c r="BS9" s="31"/>
      <c r="BT9" s="32">
        <f t="shared" si="22"/>
        <v>-511.9</v>
      </c>
      <c r="BU9" s="32">
        <f t="shared" si="23"/>
        <v>0</v>
      </c>
      <c r="BV9" s="276">
        <v>644.2</v>
      </c>
      <c r="BW9" s="31"/>
      <c r="BX9" s="32">
        <f t="shared" si="24"/>
        <v>-644.2</v>
      </c>
      <c r="BY9" s="32">
        <f t="shared" si="25"/>
        <v>0</v>
      </c>
    </row>
    <row r="10" spans="1:77" ht="24.75" customHeight="1">
      <c r="A10" s="48" t="s">
        <v>26</v>
      </c>
      <c r="B10" s="30">
        <f t="shared" si="26"/>
        <v>2936.2000000000003</v>
      </c>
      <c r="C10" s="31">
        <f t="shared" si="26"/>
        <v>1956.7</v>
      </c>
      <c r="D10" s="33">
        <f t="shared" si="0"/>
        <v>-979.5000000000002</v>
      </c>
      <c r="E10" s="145">
        <f t="shared" si="1"/>
        <v>66.6405558204482</v>
      </c>
      <c r="F10" s="34">
        <f t="shared" si="2"/>
        <v>1953.8000000000002</v>
      </c>
      <c r="G10" s="35">
        <f t="shared" si="2"/>
        <v>1956.7</v>
      </c>
      <c r="H10" s="35">
        <f t="shared" si="3"/>
        <v>2.8999999999998636</v>
      </c>
      <c r="I10" s="36">
        <f t="shared" si="4"/>
        <v>100.14842870304022</v>
      </c>
      <c r="J10" s="37">
        <f t="shared" si="42"/>
        <v>1732.1000000000001</v>
      </c>
      <c r="K10" s="38">
        <f t="shared" si="43"/>
        <v>1500.4</v>
      </c>
      <c r="L10" s="38">
        <f t="shared" si="5"/>
        <v>-231.70000000000005</v>
      </c>
      <c r="M10" s="43">
        <f t="shared" si="6"/>
        <v>86.62317418162924</v>
      </c>
      <c r="N10" s="39">
        <v>0.5</v>
      </c>
      <c r="O10" s="31">
        <v>350</v>
      </c>
      <c r="P10" s="32">
        <f t="shared" si="7"/>
        <v>349.5</v>
      </c>
      <c r="Q10" s="32" t="s">
        <v>27</v>
      </c>
      <c r="R10" s="31">
        <v>579.2</v>
      </c>
      <c r="S10" s="31">
        <v>94.4</v>
      </c>
      <c r="T10" s="32">
        <f t="shared" si="27"/>
        <v>-484.80000000000007</v>
      </c>
      <c r="U10" s="32">
        <f t="shared" si="44"/>
        <v>16.29834254143646</v>
      </c>
      <c r="V10" s="31">
        <v>1152.4</v>
      </c>
      <c r="W10" s="31">
        <v>1056</v>
      </c>
      <c r="X10" s="32">
        <f t="shared" si="9"/>
        <v>-96.40000000000009</v>
      </c>
      <c r="Y10" s="32">
        <f t="shared" si="10"/>
        <v>91.63484901076015</v>
      </c>
      <c r="Z10" s="38">
        <f t="shared" si="39"/>
        <v>221.70000000000005</v>
      </c>
      <c r="AA10" s="38">
        <f t="shared" si="28"/>
        <v>456.29999999999995</v>
      </c>
      <c r="AB10" s="38">
        <f t="shared" si="29"/>
        <v>234.5999999999999</v>
      </c>
      <c r="AC10" s="38" t="s">
        <v>84</v>
      </c>
      <c r="AD10" s="31">
        <f>1861.4-1639.7</f>
        <v>221.70000000000005</v>
      </c>
      <c r="AE10" s="31">
        <v>221.7</v>
      </c>
      <c r="AF10" s="32">
        <f t="shared" si="30"/>
        <v>0</v>
      </c>
      <c r="AG10" s="32">
        <f t="shared" si="31"/>
        <v>99.99999999999997</v>
      </c>
      <c r="AH10" s="387">
        <f>99.2-99.2</f>
        <v>0</v>
      </c>
      <c r="AI10" s="31">
        <v>234.6</v>
      </c>
      <c r="AJ10" s="32">
        <f t="shared" si="11"/>
        <v>234.6</v>
      </c>
      <c r="AK10" s="32"/>
      <c r="AL10" s="387">
        <f>96.4-96.4</f>
        <v>0</v>
      </c>
      <c r="AM10" s="31"/>
      <c r="AN10" s="32">
        <f t="shared" si="12"/>
        <v>0</v>
      </c>
      <c r="AO10" s="32" t="e">
        <f t="shared" si="13"/>
        <v>#DIV/0!</v>
      </c>
      <c r="AP10" s="40">
        <f t="shared" si="45"/>
        <v>2829.1000000000004</v>
      </c>
      <c r="AQ10" s="41">
        <f t="shared" si="32"/>
        <v>1956.7</v>
      </c>
      <c r="AR10" s="41">
        <f t="shared" si="14"/>
        <v>-872.4000000000003</v>
      </c>
      <c r="AS10" s="42">
        <f t="shared" si="15"/>
        <v>69.16333816408044</v>
      </c>
      <c r="AT10" s="37">
        <f t="shared" si="33"/>
        <v>875.3000000000001</v>
      </c>
      <c r="AU10" s="38">
        <f t="shared" si="46"/>
        <v>0</v>
      </c>
      <c r="AV10" s="38">
        <f t="shared" si="40"/>
        <v>-875.3000000000001</v>
      </c>
      <c r="AW10" s="43">
        <f t="shared" si="16"/>
        <v>0</v>
      </c>
      <c r="AX10" s="388">
        <f>1422.5-655.3</f>
        <v>767.2</v>
      </c>
      <c r="AY10" s="31"/>
      <c r="AZ10" s="32">
        <f t="shared" si="47"/>
        <v>-767.2</v>
      </c>
      <c r="BA10" s="44">
        <f t="shared" si="41"/>
        <v>0</v>
      </c>
      <c r="BB10" s="30">
        <v>97.2</v>
      </c>
      <c r="BC10" s="31"/>
      <c r="BD10" s="32">
        <f t="shared" si="17"/>
        <v>-97.2</v>
      </c>
      <c r="BE10" s="28">
        <f t="shared" si="18"/>
        <v>0</v>
      </c>
      <c r="BF10" s="39">
        <v>10.9</v>
      </c>
      <c r="BG10" s="31"/>
      <c r="BH10" s="32">
        <f t="shared" si="19"/>
        <v>-10.9</v>
      </c>
      <c r="BI10" s="28">
        <f t="shared" si="20"/>
        <v>0</v>
      </c>
      <c r="BJ10" s="45">
        <f t="shared" si="34"/>
        <v>107.1</v>
      </c>
      <c r="BK10" s="38">
        <f t="shared" si="35"/>
        <v>0</v>
      </c>
      <c r="BL10" s="38">
        <f t="shared" si="36"/>
        <v>-107.1</v>
      </c>
      <c r="BM10" s="43" t="s">
        <v>27</v>
      </c>
      <c r="BN10" s="30">
        <v>19.2</v>
      </c>
      <c r="BO10" s="31"/>
      <c r="BP10" s="7">
        <f t="shared" si="21"/>
        <v>-19.2</v>
      </c>
      <c r="BQ10" s="44" t="s">
        <v>27</v>
      </c>
      <c r="BR10" s="31">
        <v>87.3</v>
      </c>
      <c r="BS10" s="31"/>
      <c r="BT10" s="7">
        <f t="shared" si="22"/>
        <v>-87.3</v>
      </c>
      <c r="BU10" s="32" t="s">
        <v>27</v>
      </c>
      <c r="BV10" s="276">
        <v>0.6</v>
      </c>
      <c r="BW10" s="31"/>
      <c r="BX10" s="32">
        <f t="shared" si="24"/>
        <v>-0.6</v>
      </c>
      <c r="BY10" s="32">
        <f t="shared" si="25"/>
        <v>0</v>
      </c>
    </row>
    <row r="11" spans="1:77" ht="39.75" customHeight="1">
      <c r="A11" s="29" t="s">
        <v>28</v>
      </c>
      <c r="B11" s="30">
        <f t="shared" si="26"/>
        <v>2062.3</v>
      </c>
      <c r="C11" s="31">
        <f t="shared" si="26"/>
        <v>1848.6</v>
      </c>
      <c r="D11" s="33">
        <f t="shared" si="0"/>
        <v>-213.70000000000027</v>
      </c>
      <c r="E11" s="145">
        <f t="shared" si="1"/>
        <v>89.63778305775105</v>
      </c>
      <c r="F11" s="34">
        <f t="shared" si="2"/>
        <v>923.8</v>
      </c>
      <c r="G11" s="35">
        <f t="shared" si="2"/>
        <v>1848.6</v>
      </c>
      <c r="H11" s="35">
        <f t="shared" si="3"/>
        <v>924.8</v>
      </c>
      <c r="I11" s="36">
        <f t="shared" si="4"/>
        <v>200.10824853864472</v>
      </c>
      <c r="J11" s="37">
        <f t="shared" si="42"/>
        <v>736</v>
      </c>
      <c r="K11" s="38">
        <f t="shared" si="43"/>
        <v>1039</v>
      </c>
      <c r="L11" s="38">
        <f t="shared" si="5"/>
        <v>303</v>
      </c>
      <c r="M11" s="43">
        <f t="shared" si="6"/>
        <v>141.16847826086956</v>
      </c>
      <c r="N11" s="39">
        <v>266.8</v>
      </c>
      <c r="O11" s="31">
        <v>293.4</v>
      </c>
      <c r="P11" s="32">
        <f t="shared" si="7"/>
        <v>26.599999999999966</v>
      </c>
      <c r="Q11" s="32">
        <f t="shared" si="8"/>
        <v>109.97001499250374</v>
      </c>
      <c r="R11" s="31">
        <v>24.4</v>
      </c>
      <c r="S11" s="31">
        <v>333.2</v>
      </c>
      <c r="T11" s="32">
        <f t="shared" si="27"/>
        <v>308.8</v>
      </c>
      <c r="U11" s="32" t="s">
        <v>27</v>
      </c>
      <c r="V11" s="31">
        <v>444.8</v>
      </c>
      <c r="W11" s="31">
        <v>412.4</v>
      </c>
      <c r="X11" s="32">
        <f t="shared" si="9"/>
        <v>-32.400000000000034</v>
      </c>
      <c r="Y11" s="32">
        <f t="shared" si="10"/>
        <v>92.71582733812949</v>
      </c>
      <c r="Z11" s="38">
        <f t="shared" si="39"/>
        <v>187.8</v>
      </c>
      <c r="AA11" s="38">
        <f t="shared" si="28"/>
        <v>809.6</v>
      </c>
      <c r="AB11" s="38">
        <f t="shared" si="29"/>
        <v>621.8</v>
      </c>
      <c r="AC11" s="38" t="s">
        <v>84</v>
      </c>
      <c r="AD11" s="31">
        <v>74.3</v>
      </c>
      <c r="AE11" s="31">
        <v>780.1</v>
      </c>
      <c r="AF11" s="32">
        <f t="shared" si="30"/>
        <v>705.8000000000001</v>
      </c>
      <c r="AG11" s="32" t="s">
        <v>27</v>
      </c>
      <c r="AH11" s="31">
        <v>19</v>
      </c>
      <c r="AI11" s="31">
        <v>29.5</v>
      </c>
      <c r="AJ11" s="32">
        <f t="shared" si="11"/>
        <v>10.5</v>
      </c>
      <c r="AK11" s="32">
        <f aca="true" t="shared" si="48" ref="AK11:AK37">AI11/AH11%</f>
        <v>155.26315789473685</v>
      </c>
      <c r="AL11" s="387">
        <f>112.2-17.7</f>
        <v>94.5</v>
      </c>
      <c r="AM11" s="31"/>
      <c r="AN11" s="32">
        <f t="shared" si="12"/>
        <v>-94.5</v>
      </c>
      <c r="AO11" s="32">
        <f t="shared" si="13"/>
        <v>0</v>
      </c>
      <c r="AP11" s="40">
        <f t="shared" si="45"/>
        <v>1119.1</v>
      </c>
      <c r="AQ11" s="41">
        <f t="shared" si="32"/>
        <v>1848.6</v>
      </c>
      <c r="AR11" s="41">
        <f t="shared" si="14"/>
        <v>729.5</v>
      </c>
      <c r="AS11" s="42">
        <f t="shared" si="15"/>
        <v>165.18631042802252</v>
      </c>
      <c r="AT11" s="37">
        <f t="shared" si="33"/>
        <v>195.3</v>
      </c>
      <c r="AU11" s="38">
        <f t="shared" si="46"/>
        <v>0</v>
      </c>
      <c r="AV11" s="38">
        <f>AU11-AT11</f>
        <v>-195.3</v>
      </c>
      <c r="AW11" s="43">
        <f>AU11/AT11%</f>
        <v>0</v>
      </c>
      <c r="AX11" s="30">
        <v>36.2</v>
      </c>
      <c r="AY11" s="31"/>
      <c r="AZ11" s="32">
        <f t="shared" si="47"/>
        <v>-36.2</v>
      </c>
      <c r="BA11" s="44">
        <f t="shared" si="41"/>
        <v>0</v>
      </c>
      <c r="BB11" s="30">
        <v>38</v>
      </c>
      <c r="BC11" s="31"/>
      <c r="BD11" s="32">
        <f t="shared" si="17"/>
        <v>-38</v>
      </c>
      <c r="BE11" s="28">
        <f t="shared" si="18"/>
        <v>0</v>
      </c>
      <c r="BF11" s="39">
        <v>121.1</v>
      </c>
      <c r="BG11" s="31"/>
      <c r="BH11" s="32">
        <f t="shared" si="19"/>
        <v>-121.1</v>
      </c>
      <c r="BI11" s="28">
        <f t="shared" si="20"/>
        <v>0</v>
      </c>
      <c r="BJ11" s="45">
        <f t="shared" si="34"/>
        <v>943.2</v>
      </c>
      <c r="BK11" s="38">
        <f t="shared" si="35"/>
        <v>0</v>
      </c>
      <c r="BL11" s="38">
        <f t="shared" si="36"/>
        <v>-943.2</v>
      </c>
      <c r="BM11" s="43">
        <f t="shared" si="37"/>
        <v>0</v>
      </c>
      <c r="BN11" s="30">
        <v>95</v>
      </c>
      <c r="BO11" s="31"/>
      <c r="BP11" s="7">
        <f t="shared" si="21"/>
        <v>-95</v>
      </c>
      <c r="BQ11" s="44">
        <f t="shared" si="38"/>
        <v>0</v>
      </c>
      <c r="BR11" s="275">
        <v>73.3</v>
      </c>
      <c r="BS11" s="31"/>
      <c r="BT11" s="32">
        <f t="shared" si="22"/>
        <v>-73.3</v>
      </c>
      <c r="BU11" s="32">
        <f t="shared" si="23"/>
        <v>0</v>
      </c>
      <c r="BV11" s="276">
        <v>774.9</v>
      </c>
      <c r="BW11" s="31"/>
      <c r="BX11" s="32">
        <f t="shared" si="24"/>
        <v>-774.9</v>
      </c>
      <c r="BY11" s="32">
        <f t="shared" si="25"/>
        <v>0</v>
      </c>
    </row>
    <row r="12" spans="1:77" s="21" customFormat="1" ht="24.75" customHeight="1">
      <c r="A12" s="277" t="s">
        <v>101</v>
      </c>
      <c r="B12" s="22">
        <f t="shared" si="26"/>
        <v>27143.1</v>
      </c>
      <c r="C12" s="23">
        <f t="shared" si="26"/>
        <v>3829.7999999999997</v>
      </c>
      <c r="D12" s="8">
        <f t="shared" si="0"/>
        <v>-23313.3</v>
      </c>
      <c r="E12" s="20">
        <f t="shared" si="1"/>
        <v>14.109663229329001</v>
      </c>
      <c r="F12" s="9">
        <f t="shared" si="2"/>
        <v>3674.2</v>
      </c>
      <c r="G12" s="10">
        <f t="shared" si="2"/>
        <v>3829.7999999999997</v>
      </c>
      <c r="H12" s="10">
        <f t="shared" si="3"/>
        <v>155.5999999999999</v>
      </c>
      <c r="I12" s="11">
        <f t="shared" si="4"/>
        <v>104.23493549616244</v>
      </c>
      <c r="J12" s="24">
        <f>N12+R12+V12</f>
        <v>2362</v>
      </c>
      <c r="K12" s="497">
        <f t="shared" si="43"/>
        <v>3150.2</v>
      </c>
      <c r="L12" s="497">
        <f t="shared" si="5"/>
        <v>788.1999999999998</v>
      </c>
      <c r="M12" s="498">
        <f t="shared" si="6"/>
        <v>133.37002540220152</v>
      </c>
      <c r="N12" s="25">
        <v>930</v>
      </c>
      <c r="O12" s="23">
        <v>792.6</v>
      </c>
      <c r="P12" s="7">
        <f>O12-N12</f>
        <v>-137.39999999999998</v>
      </c>
      <c r="Q12" s="7">
        <f t="shared" si="8"/>
        <v>85.2258064516129</v>
      </c>
      <c r="R12" s="23">
        <v>437.5</v>
      </c>
      <c r="S12" s="23">
        <v>725.4</v>
      </c>
      <c r="T12" s="7">
        <f t="shared" si="27"/>
        <v>287.9</v>
      </c>
      <c r="U12" s="7">
        <f t="shared" si="44"/>
        <v>165.8057142857143</v>
      </c>
      <c r="V12" s="23">
        <v>994.5</v>
      </c>
      <c r="W12" s="23">
        <v>1632.2</v>
      </c>
      <c r="X12" s="7">
        <f t="shared" si="9"/>
        <v>637.7</v>
      </c>
      <c r="Y12" s="7">
        <f t="shared" si="10"/>
        <v>164.12267471091002</v>
      </c>
      <c r="Z12" s="497">
        <f t="shared" si="39"/>
        <v>1312.2</v>
      </c>
      <c r="AA12" s="497">
        <f t="shared" si="28"/>
        <v>679.6</v>
      </c>
      <c r="AB12" s="497">
        <f t="shared" si="29"/>
        <v>-632.6</v>
      </c>
      <c r="AC12" s="497">
        <f>AA12/Z12%</f>
        <v>51.7908855357415</v>
      </c>
      <c r="AD12" s="23">
        <v>738.6</v>
      </c>
      <c r="AE12" s="23">
        <v>461.7</v>
      </c>
      <c r="AF12" s="7">
        <f t="shared" si="30"/>
        <v>-276.90000000000003</v>
      </c>
      <c r="AG12" s="7">
        <f t="shared" si="31"/>
        <v>62.51015434606011</v>
      </c>
      <c r="AH12" s="23">
        <v>402.2</v>
      </c>
      <c r="AI12" s="23">
        <v>217.9</v>
      </c>
      <c r="AJ12" s="7">
        <f t="shared" si="11"/>
        <v>-184.29999999999998</v>
      </c>
      <c r="AK12" s="7">
        <f t="shared" si="48"/>
        <v>54.17702635504724</v>
      </c>
      <c r="AL12" s="148">
        <v>171.4</v>
      </c>
      <c r="AM12" s="23"/>
      <c r="AN12" s="7">
        <f t="shared" si="12"/>
        <v>-171.4</v>
      </c>
      <c r="AO12" s="7">
        <f t="shared" si="13"/>
        <v>0</v>
      </c>
      <c r="AP12" s="14">
        <f t="shared" si="45"/>
        <v>11029.5</v>
      </c>
      <c r="AQ12" s="15"/>
      <c r="AR12" s="15"/>
      <c r="AS12" s="16"/>
      <c r="AT12" s="24">
        <f t="shared" si="33"/>
        <v>7355.3</v>
      </c>
      <c r="AU12" s="497"/>
      <c r="AV12" s="497"/>
      <c r="AW12" s="498"/>
      <c r="AX12" s="22">
        <v>2525.2</v>
      </c>
      <c r="AY12" s="23"/>
      <c r="AZ12" s="7">
        <f t="shared" si="47"/>
        <v>-2525.2</v>
      </c>
      <c r="BA12" s="19">
        <f t="shared" si="41"/>
        <v>0</v>
      </c>
      <c r="BB12" s="22">
        <v>2244.3</v>
      </c>
      <c r="BC12" s="23"/>
      <c r="BD12" s="7">
        <f t="shared" si="17"/>
        <v>-2244.3</v>
      </c>
      <c r="BE12" s="18">
        <f t="shared" si="18"/>
        <v>0</v>
      </c>
      <c r="BF12" s="25">
        <v>2585.8</v>
      </c>
      <c r="BG12" s="23"/>
      <c r="BH12" s="7">
        <f t="shared" si="19"/>
        <v>-2585.8</v>
      </c>
      <c r="BI12" s="18">
        <f t="shared" si="20"/>
        <v>0</v>
      </c>
      <c r="BJ12" s="26">
        <f t="shared" si="34"/>
        <v>16113.599999999999</v>
      </c>
      <c r="BK12" s="497"/>
      <c r="BL12" s="497"/>
      <c r="BM12" s="498"/>
      <c r="BN12" s="22">
        <v>3651.9</v>
      </c>
      <c r="BO12" s="23"/>
      <c r="BP12" s="7">
        <f t="shared" si="21"/>
        <v>-3651.9</v>
      </c>
      <c r="BQ12" s="19">
        <f t="shared" si="38"/>
        <v>0</v>
      </c>
      <c r="BR12" s="23">
        <v>8875.4</v>
      </c>
      <c r="BS12" s="23"/>
      <c r="BT12" s="7"/>
      <c r="BU12" s="7"/>
      <c r="BV12" s="274">
        <v>3586.3</v>
      </c>
      <c r="BW12" s="23"/>
      <c r="BX12" s="7">
        <f t="shared" si="24"/>
        <v>-3586.3</v>
      </c>
      <c r="BY12" s="7">
        <f t="shared" si="25"/>
        <v>0</v>
      </c>
    </row>
    <row r="13" spans="1:77" s="21" customFormat="1" ht="18.75">
      <c r="A13" s="5" t="s">
        <v>29</v>
      </c>
      <c r="B13" s="22">
        <f t="shared" si="26"/>
        <v>16557.6</v>
      </c>
      <c r="C13" s="23">
        <f t="shared" si="26"/>
        <v>5234</v>
      </c>
      <c r="D13" s="8">
        <f t="shared" si="0"/>
        <v>-11323.599999999999</v>
      </c>
      <c r="E13" s="20">
        <f t="shared" si="1"/>
        <v>31.61086147750882</v>
      </c>
      <c r="F13" s="9">
        <f t="shared" si="2"/>
        <v>8135.4</v>
      </c>
      <c r="G13" s="10">
        <f t="shared" si="2"/>
        <v>5234</v>
      </c>
      <c r="H13" s="10">
        <f t="shared" si="3"/>
        <v>-2901.3999999999996</v>
      </c>
      <c r="I13" s="11">
        <f>G13/F13%</f>
        <v>64.33611131597709</v>
      </c>
      <c r="J13" s="24">
        <f t="shared" si="42"/>
        <v>3774.5</v>
      </c>
      <c r="K13" s="497">
        <f t="shared" si="43"/>
        <v>3769.1000000000004</v>
      </c>
      <c r="L13" s="497">
        <f t="shared" si="5"/>
        <v>-5.399999999999636</v>
      </c>
      <c r="M13" s="498">
        <f t="shared" si="6"/>
        <v>99.85693469333688</v>
      </c>
      <c r="N13" s="25">
        <f>N14+N21+N15</f>
        <v>943</v>
      </c>
      <c r="O13" s="25">
        <f>O14+O21+O15</f>
        <v>1004.5</v>
      </c>
      <c r="P13" s="7">
        <f t="shared" si="7"/>
        <v>61.5</v>
      </c>
      <c r="Q13" s="7">
        <f t="shared" si="8"/>
        <v>106.52173913043478</v>
      </c>
      <c r="R13" s="25">
        <f>R14+R21+R15</f>
        <v>1413.1</v>
      </c>
      <c r="S13" s="25">
        <f>S14+S21+S15</f>
        <v>1177.8</v>
      </c>
      <c r="T13" s="7">
        <f t="shared" si="27"/>
        <v>-235.29999999999995</v>
      </c>
      <c r="U13" s="7">
        <f t="shared" si="44"/>
        <v>83.34866605335787</v>
      </c>
      <c r="V13" s="25">
        <f>V14+V21+V15</f>
        <v>1418.4</v>
      </c>
      <c r="W13" s="25">
        <f>W14+W21+W15</f>
        <v>1586.8</v>
      </c>
      <c r="X13" s="7">
        <f t="shared" si="9"/>
        <v>168.39999999999986</v>
      </c>
      <c r="Y13" s="7">
        <f>W13/V13%</f>
        <v>111.87253243090805</v>
      </c>
      <c r="Z13" s="497">
        <f t="shared" si="39"/>
        <v>4360.9</v>
      </c>
      <c r="AA13" s="497">
        <f t="shared" si="28"/>
        <v>1464.9</v>
      </c>
      <c r="AB13" s="497">
        <f t="shared" si="29"/>
        <v>-2895.9999999999995</v>
      </c>
      <c r="AC13" s="497">
        <f>AA13/Z13%</f>
        <v>33.59168978880507</v>
      </c>
      <c r="AD13" s="25">
        <f>AD14+AD21+AD15</f>
        <v>1794.8</v>
      </c>
      <c r="AE13" s="25">
        <f>AE14+AE21+AE15</f>
        <v>659.8000000000001</v>
      </c>
      <c r="AF13" s="7">
        <f t="shared" si="30"/>
        <v>-1135</v>
      </c>
      <c r="AG13" s="7">
        <f t="shared" si="31"/>
        <v>36.7617561845331</v>
      </c>
      <c r="AH13" s="25">
        <f>AH14+AH21+AH15</f>
        <v>1069</v>
      </c>
      <c r="AI13" s="25">
        <f>AI14+AI21+AI15</f>
        <v>805.1</v>
      </c>
      <c r="AJ13" s="7">
        <f t="shared" si="11"/>
        <v>-263.9</v>
      </c>
      <c r="AK13" s="7">
        <f t="shared" si="48"/>
        <v>75.3133769878391</v>
      </c>
      <c r="AL13" s="274">
        <f>AL14+AL21+AL15</f>
        <v>1497.1</v>
      </c>
      <c r="AM13" s="25">
        <f>AM14+AM21+AM15</f>
        <v>0</v>
      </c>
      <c r="AN13" s="7">
        <f t="shared" si="12"/>
        <v>-1497.1</v>
      </c>
      <c r="AO13" s="7">
        <f t="shared" si="13"/>
        <v>0</v>
      </c>
      <c r="AP13" s="14">
        <f t="shared" si="45"/>
        <v>12119.4</v>
      </c>
      <c r="AQ13" s="15">
        <f t="shared" si="32"/>
        <v>5234</v>
      </c>
      <c r="AR13" s="15">
        <f t="shared" si="14"/>
        <v>-6885.4</v>
      </c>
      <c r="AS13" s="16">
        <f>AQ13/AP13%</f>
        <v>43.186956449989275</v>
      </c>
      <c r="AT13" s="24">
        <f t="shared" si="33"/>
        <v>3984</v>
      </c>
      <c r="AU13" s="497">
        <f t="shared" si="46"/>
        <v>0</v>
      </c>
      <c r="AV13" s="497">
        <f t="shared" si="40"/>
        <v>-3984</v>
      </c>
      <c r="AW13" s="17">
        <f>AU13/AT13%</f>
        <v>0</v>
      </c>
      <c r="AX13" s="25">
        <f>AX14+AX21+AX15</f>
        <v>1471.9</v>
      </c>
      <c r="AY13" s="25">
        <f>AY14+AY21+AY15</f>
        <v>0</v>
      </c>
      <c r="AZ13" s="7">
        <f t="shared" si="47"/>
        <v>-1471.9</v>
      </c>
      <c r="BA13" s="19">
        <f>AY13/AX13%</f>
        <v>0</v>
      </c>
      <c r="BB13" s="22">
        <f>BB14+BB21+BB15</f>
        <v>1281.1</v>
      </c>
      <c r="BC13" s="25">
        <f>BC14+BC21+BC15</f>
        <v>0</v>
      </c>
      <c r="BD13" s="7">
        <f t="shared" si="17"/>
        <v>-1281.1</v>
      </c>
      <c r="BE13" s="18">
        <f>BC13/BB13%</f>
        <v>0</v>
      </c>
      <c r="BF13" s="25">
        <f>BF14+BF21+BF15</f>
        <v>1231</v>
      </c>
      <c r="BG13" s="25">
        <f>BG14+BG21+BG15</f>
        <v>0</v>
      </c>
      <c r="BH13" s="7">
        <f t="shared" si="19"/>
        <v>-1231</v>
      </c>
      <c r="BI13" s="7">
        <f>BG13/BF13%</f>
        <v>0</v>
      </c>
      <c r="BJ13" s="26">
        <f t="shared" si="34"/>
        <v>4438.2</v>
      </c>
      <c r="BK13" s="497">
        <f t="shared" si="35"/>
        <v>0</v>
      </c>
      <c r="BL13" s="497">
        <f t="shared" si="36"/>
        <v>-4438.2</v>
      </c>
      <c r="BM13" s="498">
        <f>BK13/BJ13%</f>
        <v>0</v>
      </c>
      <c r="BN13" s="25">
        <f>BN14+BN21+BN15</f>
        <v>1468.6999999999998</v>
      </c>
      <c r="BO13" s="25">
        <f>BO14+BO21+BO15</f>
        <v>0</v>
      </c>
      <c r="BP13" s="7">
        <f t="shared" si="21"/>
        <v>-1468.6999999999998</v>
      </c>
      <c r="BQ13" s="19">
        <f t="shared" si="38"/>
        <v>0</v>
      </c>
      <c r="BR13" s="148">
        <f>BR14+BR21+BR15</f>
        <v>1538.9</v>
      </c>
      <c r="BS13" s="23">
        <f>BS14+BS21+BS15</f>
        <v>0</v>
      </c>
      <c r="BT13" s="7">
        <f t="shared" si="22"/>
        <v>-1538.9</v>
      </c>
      <c r="BU13" s="7">
        <f t="shared" si="23"/>
        <v>0</v>
      </c>
      <c r="BV13" s="274">
        <f>BV14+BV21+BV15</f>
        <v>1430.6</v>
      </c>
      <c r="BW13" s="25">
        <f>BW14+BW21+BW15</f>
        <v>0</v>
      </c>
      <c r="BX13" s="7">
        <f t="shared" si="24"/>
        <v>-1430.6</v>
      </c>
      <c r="BY13" s="20" t="s">
        <v>27</v>
      </c>
    </row>
    <row r="14" spans="1:77" ht="41.25" customHeight="1">
      <c r="A14" s="46" t="s">
        <v>85</v>
      </c>
      <c r="B14" s="30">
        <f t="shared" si="26"/>
        <v>10797.7</v>
      </c>
      <c r="C14" s="31">
        <f t="shared" si="26"/>
        <v>3697.3</v>
      </c>
      <c r="D14" s="33">
        <f t="shared" si="0"/>
        <v>-7100.400000000001</v>
      </c>
      <c r="E14" s="145">
        <f t="shared" si="1"/>
        <v>34.241551441510694</v>
      </c>
      <c r="F14" s="34">
        <f t="shared" si="2"/>
        <v>5310.700000000001</v>
      </c>
      <c r="G14" s="35">
        <f t="shared" si="2"/>
        <v>3697.3</v>
      </c>
      <c r="H14" s="35">
        <f t="shared" si="3"/>
        <v>-1613.4000000000005</v>
      </c>
      <c r="I14" s="36">
        <f>G14/F14%</f>
        <v>69.61982412864593</v>
      </c>
      <c r="J14" s="37">
        <f t="shared" si="42"/>
        <v>2467.8</v>
      </c>
      <c r="K14" s="38">
        <f t="shared" si="43"/>
        <v>2425.5</v>
      </c>
      <c r="L14" s="38">
        <f t="shared" si="5"/>
        <v>-42.30000000000018</v>
      </c>
      <c r="M14" s="43">
        <f t="shared" si="6"/>
        <v>98.28592268417214</v>
      </c>
      <c r="N14" s="39">
        <v>626.2</v>
      </c>
      <c r="O14" s="31">
        <v>694.3</v>
      </c>
      <c r="P14" s="32">
        <f t="shared" si="7"/>
        <v>68.09999999999991</v>
      </c>
      <c r="Q14" s="32">
        <f t="shared" si="8"/>
        <v>110.87511977004151</v>
      </c>
      <c r="R14" s="31">
        <v>1040.3</v>
      </c>
      <c r="S14" s="31">
        <v>782.3</v>
      </c>
      <c r="T14" s="32">
        <f t="shared" si="27"/>
        <v>-258</v>
      </c>
      <c r="U14" s="32">
        <f t="shared" si="44"/>
        <v>75.1994616937422</v>
      </c>
      <c r="V14" s="31">
        <v>801.3</v>
      </c>
      <c r="W14" s="31">
        <v>948.9</v>
      </c>
      <c r="X14" s="32">
        <f t="shared" si="9"/>
        <v>147.60000000000002</v>
      </c>
      <c r="Y14" s="32">
        <f t="shared" si="10"/>
        <v>118.42006739049044</v>
      </c>
      <c r="Z14" s="38">
        <f t="shared" si="39"/>
        <v>2842.9</v>
      </c>
      <c r="AA14" s="38">
        <f t="shared" si="28"/>
        <v>1271.8000000000002</v>
      </c>
      <c r="AB14" s="38">
        <f t="shared" si="29"/>
        <v>-1571.1</v>
      </c>
      <c r="AC14" s="38">
        <f>AA14/Z14%</f>
        <v>44.736009004889375</v>
      </c>
      <c r="AD14" s="31">
        <v>1222.1</v>
      </c>
      <c r="AE14" s="31">
        <v>646.1</v>
      </c>
      <c r="AF14" s="32">
        <f t="shared" si="30"/>
        <v>-575.9999999999999</v>
      </c>
      <c r="AG14" s="32">
        <f>AE14/AD14%</f>
        <v>52.8680140741347</v>
      </c>
      <c r="AH14" s="31">
        <v>729.4</v>
      </c>
      <c r="AI14" s="31">
        <v>625.7</v>
      </c>
      <c r="AJ14" s="32">
        <f t="shared" si="11"/>
        <v>-103.69999999999993</v>
      </c>
      <c r="AK14" s="32">
        <f t="shared" si="48"/>
        <v>85.78283520701947</v>
      </c>
      <c r="AL14" s="275">
        <v>891.4</v>
      </c>
      <c r="AM14" s="31"/>
      <c r="AN14" s="32">
        <f t="shared" si="12"/>
        <v>-891.4</v>
      </c>
      <c r="AO14" s="32">
        <f t="shared" si="13"/>
        <v>0</v>
      </c>
      <c r="AP14" s="40">
        <f t="shared" si="45"/>
        <v>7881.200000000001</v>
      </c>
      <c r="AQ14" s="41">
        <f t="shared" si="32"/>
        <v>3697.3</v>
      </c>
      <c r="AR14" s="41">
        <f t="shared" si="14"/>
        <v>-4183.900000000001</v>
      </c>
      <c r="AS14" s="42">
        <f>AQ14/AP14%</f>
        <v>46.912906663959795</v>
      </c>
      <c r="AT14" s="37">
        <f t="shared" si="33"/>
        <v>2570.5</v>
      </c>
      <c r="AU14" s="38">
        <f t="shared" si="46"/>
        <v>0</v>
      </c>
      <c r="AV14" s="38">
        <f t="shared" si="40"/>
        <v>-2570.5</v>
      </c>
      <c r="AW14" s="43">
        <f>AU14/AT14%</f>
        <v>0</v>
      </c>
      <c r="AX14" s="30">
        <v>889.9</v>
      </c>
      <c r="AY14" s="31"/>
      <c r="AZ14" s="32">
        <f t="shared" si="47"/>
        <v>-889.9</v>
      </c>
      <c r="BA14" s="44">
        <f t="shared" si="41"/>
        <v>0</v>
      </c>
      <c r="BB14" s="30">
        <v>843.5</v>
      </c>
      <c r="BC14" s="31"/>
      <c r="BD14" s="32">
        <f t="shared" si="17"/>
        <v>-843.5</v>
      </c>
      <c r="BE14" s="28">
        <f>BC14/BB14%</f>
        <v>0</v>
      </c>
      <c r="BF14" s="39">
        <v>837.1</v>
      </c>
      <c r="BG14" s="31"/>
      <c r="BH14" s="32">
        <f t="shared" si="19"/>
        <v>-837.1</v>
      </c>
      <c r="BI14" s="28">
        <f aca="true" t="shared" si="49" ref="BI14:BI21">BG14/BF14%</f>
        <v>0</v>
      </c>
      <c r="BJ14" s="45">
        <f t="shared" si="34"/>
        <v>2916.5</v>
      </c>
      <c r="BK14" s="38">
        <f t="shared" si="35"/>
        <v>0</v>
      </c>
      <c r="BL14" s="38">
        <f t="shared" si="36"/>
        <v>-2916.5</v>
      </c>
      <c r="BM14" s="43">
        <f>BK14/BJ14%</f>
        <v>0</v>
      </c>
      <c r="BN14" s="30">
        <v>1066.6</v>
      </c>
      <c r="BO14" s="31"/>
      <c r="BP14" s="7">
        <f t="shared" si="21"/>
        <v>-1066.6</v>
      </c>
      <c r="BQ14" s="44">
        <f>BO14/BN14%</f>
        <v>0</v>
      </c>
      <c r="BR14" s="275">
        <v>979.5</v>
      </c>
      <c r="BS14" s="31"/>
      <c r="BT14" s="32">
        <f t="shared" si="22"/>
        <v>-979.5</v>
      </c>
      <c r="BU14" s="32">
        <f>BS14/BR14%</f>
        <v>0</v>
      </c>
      <c r="BV14" s="276">
        <v>870.4</v>
      </c>
      <c r="BW14" s="31"/>
      <c r="BX14" s="32">
        <f t="shared" si="24"/>
        <v>-870.4</v>
      </c>
      <c r="BY14" s="32"/>
    </row>
    <row r="15" spans="1:77" ht="60.75" customHeight="1">
      <c r="A15" s="159" t="s">
        <v>86</v>
      </c>
      <c r="B15" s="30">
        <f t="shared" si="26"/>
        <v>5360.299999999999</v>
      </c>
      <c r="C15" s="31">
        <f t="shared" si="26"/>
        <v>1531.6999999999998</v>
      </c>
      <c r="D15" s="33">
        <f>C15-B15</f>
        <v>-3828.5999999999995</v>
      </c>
      <c r="E15" s="145">
        <f t="shared" si="1"/>
        <v>28.574893196276328</v>
      </c>
      <c r="F15" s="34">
        <f t="shared" si="2"/>
        <v>2644.7</v>
      </c>
      <c r="G15" s="35">
        <f t="shared" si="2"/>
        <v>1531.6999999999998</v>
      </c>
      <c r="H15" s="160">
        <f t="shared" si="3"/>
        <v>-1113</v>
      </c>
      <c r="I15" s="161">
        <f>G15/F15%</f>
        <v>57.91583166332665</v>
      </c>
      <c r="J15" s="37">
        <f t="shared" si="42"/>
        <v>1221.7</v>
      </c>
      <c r="K15" s="38">
        <f t="shared" si="43"/>
        <v>1338.6</v>
      </c>
      <c r="L15" s="38">
        <f t="shared" si="5"/>
        <v>116.89999999999986</v>
      </c>
      <c r="M15" s="43">
        <f t="shared" si="6"/>
        <v>109.56863387083571</v>
      </c>
      <c r="N15" s="162">
        <v>306.8</v>
      </c>
      <c r="O15" s="31">
        <v>305.2</v>
      </c>
      <c r="P15" s="33">
        <f t="shared" si="7"/>
        <v>-1.6000000000000227</v>
      </c>
      <c r="Q15" s="32">
        <f t="shared" si="8"/>
        <v>99.47848761408083</v>
      </c>
      <c r="R15" s="162">
        <v>337.8</v>
      </c>
      <c r="S15" s="31">
        <v>395.5</v>
      </c>
      <c r="T15" s="33">
        <f t="shared" si="27"/>
        <v>57.69999999999999</v>
      </c>
      <c r="U15" s="32">
        <f t="shared" si="44"/>
        <v>117.08111308466547</v>
      </c>
      <c r="V15" s="162">
        <v>577.1</v>
      </c>
      <c r="W15" s="31">
        <v>637.9</v>
      </c>
      <c r="X15" s="33">
        <f t="shared" si="9"/>
        <v>60.799999999999955</v>
      </c>
      <c r="Y15" s="145">
        <f t="shared" si="10"/>
        <v>110.53543579968809</v>
      </c>
      <c r="Z15" s="38">
        <f t="shared" si="39"/>
        <v>1423</v>
      </c>
      <c r="AA15" s="38">
        <f t="shared" si="28"/>
        <v>193.1</v>
      </c>
      <c r="AB15" s="38">
        <f t="shared" si="29"/>
        <v>-1229.9</v>
      </c>
      <c r="AC15" s="38">
        <f>AA15/Z15%</f>
        <v>13.569922698524243</v>
      </c>
      <c r="AD15" s="162">
        <v>547.7</v>
      </c>
      <c r="AE15" s="31">
        <v>13.7</v>
      </c>
      <c r="AF15" s="33">
        <f t="shared" si="30"/>
        <v>-534</v>
      </c>
      <c r="AG15" s="32">
        <f>AE15/AD15%</f>
        <v>2.5013693627898483</v>
      </c>
      <c r="AH15" s="162">
        <v>304.6</v>
      </c>
      <c r="AI15" s="31">
        <v>179.4</v>
      </c>
      <c r="AJ15" s="33">
        <f t="shared" si="11"/>
        <v>-125.20000000000002</v>
      </c>
      <c r="AK15" s="32">
        <f t="shared" si="48"/>
        <v>58.896913985554825</v>
      </c>
      <c r="AL15" s="278">
        <v>570.7</v>
      </c>
      <c r="AM15" s="31"/>
      <c r="AN15" s="33">
        <f t="shared" si="12"/>
        <v>-570.7</v>
      </c>
      <c r="AO15" s="145">
        <f t="shared" si="13"/>
        <v>0</v>
      </c>
      <c r="AP15" s="40">
        <f t="shared" si="45"/>
        <v>3953.2</v>
      </c>
      <c r="AQ15" s="41">
        <f t="shared" si="32"/>
        <v>1531.6999999999998</v>
      </c>
      <c r="AR15" s="41">
        <f t="shared" si="14"/>
        <v>-2421.5</v>
      </c>
      <c r="AS15" s="42">
        <f>AQ15/AP15%</f>
        <v>38.745826166143885</v>
      </c>
      <c r="AT15" s="37">
        <f t="shared" si="33"/>
        <v>1308.5</v>
      </c>
      <c r="AU15" s="38">
        <f t="shared" si="46"/>
        <v>0</v>
      </c>
      <c r="AV15" s="38">
        <f t="shared" si="40"/>
        <v>-1308.5</v>
      </c>
      <c r="AW15" s="43">
        <f>AU15/AT15%</f>
        <v>0</v>
      </c>
      <c r="AX15" s="162">
        <v>552</v>
      </c>
      <c r="AY15" s="31"/>
      <c r="AZ15" s="33">
        <f t="shared" si="47"/>
        <v>-552</v>
      </c>
      <c r="BA15" s="163">
        <f t="shared" si="41"/>
        <v>0</v>
      </c>
      <c r="BB15" s="162">
        <v>402.6</v>
      </c>
      <c r="BC15" s="31"/>
      <c r="BD15" s="33">
        <f t="shared" si="17"/>
        <v>-402.6</v>
      </c>
      <c r="BE15" s="145">
        <f>BC15/BB15%</f>
        <v>0</v>
      </c>
      <c r="BF15" s="164">
        <v>353.9</v>
      </c>
      <c r="BG15" s="31"/>
      <c r="BH15" s="33">
        <f t="shared" si="19"/>
        <v>-353.9</v>
      </c>
      <c r="BI15" s="145">
        <f t="shared" si="49"/>
        <v>0</v>
      </c>
      <c r="BJ15" s="45">
        <f t="shared" si="34"/>
        <v>1407.1</v>
      </c>
      <c r="BK15" s="38">
        <f t="shared" si="35"/>
        <v>0</v>
      </c>
      <c r="BL15" s="38">
        <f t="shared" si="36"/>
        <v>-1407.1</v>
      </c>
      <c r="BM15" s="43">
        <f>BK15/BJ15%</f>
        <v>0</v>
      </c>
      <c r="BN15" s="162">
        <v>362.1</v>
      </c>
      <c r="BO15" s="31"/>
      <c r="BP15" s="33">
        <f t="shared" si="21"/>
        <v>-362.1</v>
      </c>
      <c r="BQ15" s="163">
        <f>BO15/BN15%</f>
        <v>0</v>
      </c>
      <c r="BR15" s="275">
        <v>519.4</v>
      </c>
      <c r="BS15" s="31"/>
      <c r="BT15" s="33">
        <f t="shared" si="22"/>
        <v>-519.4</v>
      </c>
      <c r="BU15" s="33">
        <f>BS15/BR15%</f>
        <v>0</v>
      </c>
      <c r="BV15" s="279">
        <v>525.6</v>
      </c>
      <c r="BW15" s="31"/>
      <c r="BX15" s="33">
        <f t="shared" si="24"/>
        <v>-525.6</v>
      </c>
      <c r="BY15" s="145">
        <f t="shared" si="25"/>
        <v>0</v>
      </c>
    </row>
    <row r="16" spans="1:78" ht="15.75" customHeight="1" hidden="1">
      <c r="A16" s="165" t="s">
        <v>87</v>
      </c>
      <c r="B16" s="166">
        <f t="shared" si="26"/>
        <v>0</v>
      </c>
      <c r="C16" s="167">
        <f t="shared" si="26"/>
        <v>0</v>
      </c>
      <c r="D16" s="168">
        <f t="shared" si="0"/>
        <v>0</v>
      </c>
      <c r="E16" s="169" t="e">
        <f t="shared" si="1"/>
        <v>#DIV/0!</v>
      </c>
      <c r="F16" s="170">
        <f t="shared" si="2"/>
        <v>0</v>
      </c>
      <c r="G16" s="168">
        <f t="shared" si="2"/>
        <v>0</v>
      </c>
      <c r="H16" s="168">
        <f t="shared" si="3"/>
        <v>0</v>
      </c>
      <c r="I16" s="171" t="e">
        <f>G16/F16%</f>
        <v>#DIV/0!</v>
      </c>
      <c r="J16" s="172">
        <f t="shared" si="42"/>
        <v>0</v>
      </c>
      <c r="K16" s="168">
        <f t="shared" si="43"/>
        <v>0</v>
      </c>
      <c r="L16" s="168">
        <f t="shared" si="5"/>
        <v>0</v>
      </c>
      <c r="M16" s="169" t="e">
        <f t="shared" si="6"/>
        <v>#DIV/0!</v>
      </c>
      <c r="N16" s="173"/>
      <c r="O16" s="167"/>
      <c r="P16" s="168"/>
      <c r="Q16" s="32" t="e">
        <f t="shared" si="8"/>
        <v>#DIV/0!</v>
      </c>
      <c r="R16" s="167"/>
      <c r="S16" s="167"/>
      <c r="T16" s="168"/>
      <c r="U16" s="32" t="e">
        <f t="shared" si="44"/>
        <v>#DIV/0!</v>
      </c>
      <c r="V16" s="167"/>
      <c r="W16" s="167"/>
      <c r="X16" s="168">
        <f t="shared" si="9"/>
        <v>0</v>
      </c>
      <c r="Y16" s="168" t="e">
        <f t="shared" si="10"/>
        <v>#DIV/0!</v>
      </c>
      <c r="Z16" s="168">
        <f t="shared" si="39"/>
        <v>0</v>
      </c>
      <c r="AA16" s="168">
        <f t="shared" si="28"/>
        <v>0</v>
      </c>
      <c r="AB16" s="168">
        <f t="shared" si="29"/>
        <v>0</v>
      </c>
      <c r="AC16" s="168" t="e">
        <f>AA16/Z16%</f>
        <v>#DIV/0!</v>
      </c>
      <c r="AD16" s="167"/>
      <c r="AE16" s="167"/>
      <c r="AF16" s="168">
        <f t="shared" si="30"/>
        <v>0</v>
      </c>
      <c r="AG16" s="168"/>
      <c r="AH16" s="167"/>
      <c r="AI16" s="167"/>
      <c r="AJ16" s="168"/>
      <c r="AK16" s="32" t="e">
        <f t="shared" si="48"/>
        <v>#DIV/0!</v>
      </c>
      <c r="AL16" s="167"/>
      <c r="AM16" s="167"/>
      <c r="AN16" s="168">
        <f t="shared" si="12"/>
        <v>0</v>
      </c>
      <c r="AO16" s="168" t="e">
        <f t="shared" si="13"/>
        <v>#DIV/0!</v>
      </c>
      <c r="AP16" s="170">
        <f t="shared" si="45"/>
        <v>0</v>
      </c>
      <c r="AQ16" s="168">
        <f t="shared" si="32"/>
        <v>0</v>
      </c>
      <c r="AR16" s="168">
        <f t="shared" si="14"/>
        <v>0</v>
      </c>
      <c r="AS16" s="169" t="e">
        <f>AQ16/AP16%</f>
        <v>#DIV/0!</v>
      </c>
      <c r="AT16" s="172">
        <f t="shared" si="33"/>
        <v>0</v>
      </c>
      <c r="AU16" s="168">
        <f t="shared" si="46"/>
        <v>0</v>
      </c>
      <c r="AV16" s="168">
        <f t="shared" si="40"/>
        <v>0</v>
      </c>
      <c r="AW16" s="169" t="e">
        <f>AU16/AT16%</f>
        <v>#DIV/0!</v>
      </c>
      <c r="AX16" s="166"/>
      <c r="AY16" s="167"/>
      <c r="AZ16" s="168"/>
      <c r="BA16" s="171"/>
      <c r="BB16" s="166"/>
      <c r="BC16" s="167"/>
      <c r="BD16" s="168"/>
      <c r="BE16" s="169"/>
      <c r="BF16" s="173"/>
      <c r="BG16" s="167"/>
      <c r="BH16" s="168">
        <f t="shared" si="19"/>
        <v>0</v>
      </c>
      <c r="BI16" s="169" t="e">
        <f t="shared" si="49"/>
        <v>#DIV/0!</v>
      </c>
      <c r="BJ16" s="170">
        <f t="shared" si="34"/>
        <v>0</v>
      </c>
      <c r="BK16" s="168"/>
      <c r="BL16" s="168"/>
      <c r="BM16" s="169"/>
      <c r="BN16" s="166"/>
      <c r="BO16" s="167"/>
      <c r="BP16" s="174"/>
      <c r="BQ16" s="163" t="e">
        <f aca="true" t="shared" si="50" ref="BQ16:BQ21">BO16/BN16%</f>
        <v>#DIV/0!</v>
      </c>
      <c r="BR16" s="275"/>
      <c r="BS16" s="167"/>
      <c r="BT16" s="168"/>
      <c r="BU16" s="168"/>
      <c r="BV16" s="276"/>
      <c r="BW16" s="167"/>
      <c r="BX16" s="168">
        <f t="shared" si="24"/>
        <v>0</v>
      </c>
      <c r="BY16" s="168" t="e">
        <f t="shared" si="25"/>
        <v>#DIV/0!</v>
      </c>
      <c r="BZ16" s="175"/>
    </row>
    <row r="17" spans="1:78" ht="15.75" customHeight="1" hidden="1">
      <c r="A17" s="165" t="s">
        <v>88</v>
      </c>
      <c r="B17" s="166"/>
      <c r="C17" s="167">
        <f>K17+AA17+AU17+BK17</f>
        <v>0</v>
      </c>
      <c r="D17" s="168">
        <f>C17-B17</f>
        <v>0</v>
      </c>
      <c r="E17" s="169"/>
      <c r="F17" s="170">
        <f t="shared" si="2"/>
        <v>0</v>
      </c>
      <c r="G17" s="168">
        <f t="shared" si="2"/>
        <v>0</v>
      </c>
      <c r="H17" s="168">
        <f t="shared" si="3"/>
        <v>0</v>
      </c>
      <c r="I17" s="171"/>
      <c r="J17" s="172"/>
      <c r="K17" s="168">
        <f t="shared" si="43"/>
        <v>0</v>
      </c>
      <c r="L17" s="168">
        <f t="shared" si="5"/>
        <v>0</v>
      </c>
      <c r="M17" s="169"/>
      <c r="N17" s="173"/>
      <c r="O17" s="167"/>
      <c r="P17" s="168"/>
      <c r="Q17" s="32" t="e">
        <f t="shared" si="8"/>
        <v>#DIV/0!</v>
      </c>
      <c r="R17" s="167"/>
      <c r="S17" s="167"/>
      <c r="T17" s="168"/>
      <c r="U17" s="32" t="e">
        <f t="shared" si="44"/>
        <v>#DIV/0!</v>
      </c>
      <c r="V17" s="167"/>
      <c r="W17" s="167"/>
      <c r="X17" s="168"/>
      <c r="Y17" s="168"/>
      <c r="Z17" s="168"/>
      <c r="AA17" s="168">
        <f t="shared" si="28"/>
        <v>0</v>
      </c>
      <c r="AB17" s="168">
        <f t="shared" si="29"/>
        <v>0</v>
      </c>
      <c r="AC17" s="168"/>
      <c r="AD17" s="167"/>
      <c r="AE17" s="167"/>
      <c r="AF17" s="168">
        <f t="shared" si="30"/>
        <v>0</v>
      </c>
      <c r="AG17" s="168"/>
      <c r="AH17" s="167"/>
      <c r="AI17" s="167"/>
      <c r="AJ17" s="168"/>
      <c r="AK17" s="32" t="e">
        <f t="shared" si="48"/>
        <v>#DIV/0!</v>
      </c>
      <c r="AL17" s="167"/>
      <c r="AM17" s="167"/>
      <c r="AN17" s="168"/>
      <c r="AO17" s="168"/>
      <c r="AP17" s="170">
        <f t="shared" si="45"/>
        <v>0</v>
      </c>
      <c r="AQ17" s="168">
        <f t="shared" si="32"/>
        <v>0</v>
      </c>
      <c r="AR17" s="168">
        <f t="shared" si="14"/>
        <v>0</v>
      </c>
      <c r="AS17" s="169"/>
      <c r="AT17" s="172">
        <f t="shared" si="33"/>
        <v>0</v>
      </c>
      <c r="AU17" s="168">
        <f t="shared" si="46"/>
        <v>0</v>
      </c>
      <c r="AV17" s="168">
        <f t="shared" si="40"/>
        <v>0</v>
      </c>
      <c r="AW17" s="169"/>
      <c r="AX17" s="166"/>
      <c r="AY17" s="167"/>
      <c r="AZ17" s="168"/>
      <c r="BA17" s="171"/>
      <c r="BB17" s="166"/>
      <c r="BC17" s="167"/>
      <c r="BD17" s="168"/>
      <c r="BE17" s="169"/>
      <c r="BF17" s="173"/>
      <c r="BG17" s="167"/>
      <c r="BH17" s="168"/>
      <c r="BI17" s="169"/>
      <c r="BJ17" s="170"/>
      <c r="BK17" s="168"/>
      <c r="BL17" s="168"/>
      <c r="BM17" s="169"/>
      <c r="BN17" s="166"/>
      <c r="BO17" s="167"/>
      <c r="BP17" s="174"/>
      <c r="BQ17" s="163" t="e">
        <f t="shared" si="50"/>
        <v>#DIV/0!</v>
      </c>
      <c r="BR17" s="275"/>
      <c r="BS17" s="167"/>
      <c r="BT17" s="168"/>
      <c r="BU17" s="168"/>
      <c r="BV17" s="276"/>
      <c r="BW17" s="167"/>
      <c r="BX17" s="168"/>
      <c r="BY17" s="168"/>
      <c r="BZ17" s="175"/>
    </row>
    <row r="18" spans="1:78" ht="15.75" customHeight="1" hidden="1">
      <c r="A18" s="176" t="s">
        <v>89</v>
      </c>
      <c r="B18" s="166">
        <f>J18+Z18+AT18+BJ18</f>
        <v>0</v>
      </c>
      <c r="C18" s="167">
        <f>K18+AA18+AU18+BK18</f>
        <v>0</v>
      </c>
      <c r="D18" s="168">
        <f t="shared" si="0"/>
        <v>0</v>
      </c>
      <c r="E18" s="169" t="e">
        <f t="shared" si="1"/>
        <v>#DIV/0!</v>
      </c>
      <c r="F18" s="170">
        <f t="shared" si="2"/>
        <v>0</v>
      </c>
      <c r="G18" s="168">
        <f t="shared" si="2"/>
        <v>0</v>
      </c>
      <c r="H18" s="168">
        <f t="shared" si="3"/>
        <v>0</v>
      </c>
      <c r="I18" s="171" t="e">
        <f>G18/F18%</f>
        <v>#DIV/0!</v>
      </c>
      <c r="J18" s="172">
        <f t="shared" si="42"/>
        <v>0</v>
      </c>
      <c r="K18" s="168">
        <f t="shared" si="43"/>
        <v>0</v>
      </c>
      <c r="L18" s="168">
        <f t="shared" si="5"/>
        <v>0</v>
      </c>
      <c r="M18" s="169" t="e">
        <f t="shared" si="6"/>
        <v>#DIV/0!</v>
      </c>
      <c r="N18" s="173"/>
      <c r="O18" s="167"/>
      <c r="P18" s="168"/>
      <c r="Q18" s="32" t="e">
        <f t="shared" si="8"/>
        <v>#DIV/0!</v>
      </c>
      <c r="R18" s="167"/>
      <c r="S18" s="167"/>
      <c r="T18" s="168"/>
      <c r="U18" s="32" t="e">
        <f t="shared" si="44"/>
        <v>#DIV/0!</v>
      </c>
      <c r="V18" s="167"/>
      <c r="W18" s="167"/>
      <c r="X18" s="168">
        <f t="shared" si="9"/>
        <v>0</v>
      </c>
      <c r="Y18" s="168" t="e">
        <f>W18/V18%</f>
        <v>#DIV/0!</v>
      </c>
      <c r="Z18" s="168">
        <f t="shared" si="39"/>
        <v>0</v>
      </c>
      <c r="AA18" s="168">
        <f t="shared" si="28"/>
        <v>0</v>
      </c>
      <c r="AB18" s="168">
        <f t="shared" si="29"/>
        <v>0</v>
      </c>
      <c r="AC18" s="168" t="e">
        <f>AA18/Z18%</f>
        <v>#DIV/0!</v>
      </c>
      <c r="AD18" s="167"/>
      <c r="AE18" s="167"/>
      <c r="AF18" s="168">
        <f t="shared" si="30"/>
        <v>0</v>
      </c>
      <c r="AG18" s="168"/>
      <c r="AH18" s="167"/>
      <c r="AI18" s="167"/>
      <c r="AJ18" s="168"/>
      <c r="AK18" s="32" t="e">
        <f t="shared" si="48"/>
        <v>#DIV/0!</v>
      </c>
      <c r="AL18" s="167"/>
      <c r="AM18" s="167"/>
      <c r="AN18" s="168">
        <f t="shared" si="12"/>
        <v>0</v>
      </c>
      <c r="AO18" s="168" t="e">
        <f t="shared" si="13"/>
        <v>#DIV/0!</v>
      </c>
      <c r="AP18" s="170">
        <f t="shared" si="45"/>
        <v>0</v>
      </c>
      <c r="AQ18" s="168">
        <f t="shared" si="32"/>
        <v>0</v>
      </c>
      <c r="AR18" s="168">
        <f t="shared" si="14"/>
        <v>0</v>
      </c>
      <c r="AS18" s="169" t="e">
        <f>AQ18/AP18%</f>
        <v>#DIV/0!</v>
      </c>
      <c r="AT18" s="172">
        <f t="shared" si="33"/>
        <v>0</v>
      </c>
      <c r="AU18" s="168">
        <f t="shared" si="46"/>
        <v>0</v>
      </c>
      <c r="AV18" s="168">
        <f t="shared" si="40"/>
        <v>0</v>
      </c>
      <c r="AW18" s="169" t="e">
        <f>AU18/AT18%</f>
        <v>#DIV/0!</v>
      </c>
      <c r="AX18" s="166"/>
      <c r="AY18" s="167"/>
      <c r="AZ18" s="168"/>
      <c r="BA18" s="171"/>
      <c r="BB18" s="166"/>
      <c r="BC18" s="167"/>
      <c r="BD18" s="168"/>
      <c r="BE18" s="169"/>
      <c r="BF18" s="173"/>
      <c r="BG18" s="167"/>
      <c r="BH18" s="168">
        <f t="shared" si="19"/>
        <v>0</v>
      </c>
      <c r="BI18" s="169" t="e">
        <f t="shared" si="49"/>
        <v>#DIV/0!</v>
      </c>
      <c r="BJ18" s="170">
        <f t="shared" si="34"/>
        <v>0</v>
      </c>
      <c r="BK18" s="168"/>
      <c r="BL18" s="168"/>
      <c r="BM18" s="169"/>
      <c r="BN18" s="166"/>
      <c r="BO18" s="167"/>
      <c r="BP18" s="174"/>
      <c r="BQ18" s="163" t="e">
        <f t="shared" si="50"/>
        <v>#DIV/0!</v>
      </c>
      <c r="BR18" s="275"/>
      <c r="BS18" s="167"/>
      <c r="BT18" s="168"/>
      <c r="BU18" s="168"/>
      <c r="BV18" s="276"/>
      <c r="BW18" s="167"/>
      <c r="BX18" s="168">
        <f t="shared" si="24"/>
        <v>0</v>
      </c>
      <c r="BY18" s="168" t="e">
        <f t="shared" si="25"/>
        <v>#DIV/0!</v>
      </c>
      <c r="BZ18" s="175"/>
    </row>
    <row r="19" spans="1:78" ht="15.75" customHeight="1" hidden="1">
      <c r="A19" s="176" t="s">
        <v>90</v>
      </c>
      <c r="B19" s="166"/>
      <c r="C19" s="167"/>
      <c r="D19" s="168"/>
      <c r="E19" s="169"/>
      <c r="F19" s="170">
        <f t="shared" si="2"/>
        <v>0</v>
      </c>
      <c r="G19" s="168">
        <f t="shared" si="2"/>
        <v>0</v>
      </c>
      <c r="H19" s="168">
        <f t="shared" si="3"/>
        <v>0</v>
      </c>
      <c r="I19" s="171" t="e">
        <f>G19/F19%</f>
        <v>#DIV/0!</v>
      </c>
      <c r="J19" s="172"/>
      <c r="K19" s="168"/>
      <c r="L19" s="168"/>
      <c r="M19" s="169"/>
      <c r="N19" s="173"/>
      <c r="O19" s="167"/>
      <c r="P19" s="168"/>
      <c r="Q19" s="32" t="e">
        <f t="shared" si="8"/>
        <v>#DIV/0!</v>
      </c>
      <c r="R19" s="167"/>
      <c r="S19" s="167"/>
      <c r="T19" s="168"/>
      <c r="U19" s="32" t="e">
        <f t="shared" si="44"/>
        <v>#DIV/0!</v>
      </c>
      <c r="V19" s="167"/>
      <c r="W19" s="167"/>
      <c r="X19" s="168"/>
      <c r="Y19" s="168"/>
      <c r="Z19" s="168"/>
      <c r="AA19" s="168">
        <f t="shared" si="28"/>
        <v>0</v>
      </c>
      <c r="AB19" s="168">
        <f t="shared" si="29"/>
        <v>0</v>
      </c>
      <c r="AC19" s="168" t="e">
        <f>AA19/Z19%</f>
        <v>#DIV/0!</v>
      </c>
      <c r="AD19" s="167"/>
      <c r="AE19" s="167"/>
      <c r="AF19" s="168">
        <f t="shared" si="30"/>
        <v>0</v>
      </c>
      <c r="AG19" s="168"/>
      <c r="AH19" s="167"/>
      <c r="AI19" s="167"/>
      <c r="AJ19" s="168"/>
      <c r="AK19" s="32" t="e">
        <f t="shared" si="48"/>
        <v>#DIV/0!</v>
      </c>
      <c r="AL19" s="167"/>
      <c r="AM19" s="167"/>
      <c r="AN19" s="168"/>
      <c r="AO19" s="168"/>
      <c r="AP19" s="170">
        <f t="shared" si="45"/>
        <v>0</v>
      </c>
      <c r="AQ19" s="168">
        <f t="shared" si="32"/>
        <v>0</v>
      </c>
      <c r="AR19" s="168">
        <f t="shared" si="14"/>
        <v>0</v>
      </c>
      <c r="AS19" s="169" t="e">
        <f>AQ19/AP19%</f>
        <v>#DIV/0!</v>
      </c>
      <c r="AT19" s="172"/>
      <c r="AU19" s="168">
        <f t="shared" si="46"/>
        <v>0</v>
      </c>
      <c r="AV19" s="168">
        <f t="shared" si="40"/>
        <v>0</v>
      </c>
      <c r="AW19" s="169" t="e">
        <f>AU19/AT19%</f>
        <v>#DIV/0!</v>
      </c>
      <c r="AX19" s="166"/>
      <c r="AY19" s="167"/>
      <c r="AZ19" s="168"/>
      <c r="BA19" s="171"/>
      <c r="BB19" s="166"/>
      <c r="BC19" s="167"/>
      <c r="BD19" s="168"/>
      <c r="BE19" s="169"/>
      <c r="BF19" s="173"/>
      <c r="BG19" s="167"/>
      <c r="BH19" s="168"/>
      <c r="BI19" s="169"/>
      <c r="BJ19" s="170"/>
      <c r="BK19" s="168"/>
      <c r="BL19" s="168"/>
      <c r="BM19" s="169"/>
      <c r="BN19" s="166"/>
      <c r="BO19" s="167"/>
      <c r="BP19" s="174"/>
      <c r="BQ19" s="163" t="e">
        <f t="shared" si="50"/>
        <v>#DIV/0!</v>
      </c>
      <c r="BR19" s="275"/>
      <c r="BS19" s="167"/>
      <c r="BT19" s="168"/>
      <c r="BU19" s="168"/>
      <c r="BV19" s="276"/>
      <c r="BW19" s="167"/>
      <c r="BX19" s="168"/>
      <c r="BY19" s="168"/>
      <c r="BZ19" s="175"/>
    </row>
    <row r="20" spans="1:78" ht="15.75" customHeight="1" hidden="1">
      <c r="A20" s="176" t="s">
        <v>91</v>
      </c>
      <c r="B20" s="166">
        <f>J20+Z20+AT20+BJ20</f>
        <v>0</v>
      </c>
      <c r="C20" s="167">
        <f>K20+AA20+AU20+BK20</f>
        <v>0</v>
      </c>
      <c r="D20" s="168">
        <f t="shared" si="0"/>
        <v>0</v>
      </c>
      <c r="E20" s="169" t="e">
        <f t="shared" si="1"/>
        <v>#DIV/0!</v>
      </c>
      <c r="F20" s="170">
        <f t="shared" si="2"/>
        <v>0</v>
      </c>
      <c r="G20" s="168">
        <f t="shared" si="2"/>
        <v>0</v>
      </c>
      <c r="H20" s="168">
        <f t="shared" si="3"/>
        <v>0</v>
      </c>
      <c r="I20" s="171" t="e">
        <f>G20/F20%</f>
        <v>#DIV/0!</v>
      </c>
      <c r="J20" s="172">
        <f t="shared" si="42"/>
        <v>0</v>
      </c>
      <c r="K20" s="168">
        <f t="shared" si="43"/>
        <v>0</v>
      </c>
      <c r="L20" s="168">
        <f t="shared" si="5"/>
        <v>0</v>
      </c>
      <c r="M20" s="169" t="e">
        <f t="shared" si="6"/>
        <v>#DIV/0!</v>
      </c>
      <c r="N20" s="173"/>
      <c r="O20" s="167"/>
      <c r="P20" s="168"/>
      <c r="Q20" s="32" t="e">
        <f t="shared" si="8"/>
        <v>#DIV/0!</v>
      </c>
      <c r="R20" s="167"/>
      <c r="S20" s="167"/>
      <c r="T20" s="168"/>
      <c r="U20" s="32" t="e">
        <f t="shared" si="44"/>
        <v>#DIV/0!</v>
      </c>
      <c r="V20" s="167"/>
      <c r="W20" s="167"/>
      <c r="X20" s="168">
        <f t="shared" si="9"/>
        <v>0</v>
      </c>
      <c r="Y20" s="168" t="e">
        <f t="shared" si="10"/>
        <v>#DIV/0!</v>
      </c>
      <c r="Z20" s="168">
        <f t="shared" si="39"/>
        <v>0</v>
      </c>
      <c r="AA20" s="168">
        <f t="shared" si="28"/>
        <v>0</v>
      </c>
      <c r="AB20" s="168">
        <f t="shared" si="29"/>
        <v>0</v>
      </c>
      <c r="AC20" s="168" t="e">
        <f>AA20/Z20%</f>
        <v>#DIV/0!</v>
      </c>
      <c r="AD20" s="167"/>
      <c r="AE20" s="167"/>
      <c r="AF20" s="168">
        <f t="shared" si="30"/>
        <v>0</v>
      </c>
      <c r="AG20" s="168"/>
      <c r="AH20" s="167"/>
      <c r="AI20" s="167"/>
      <c r="AJ20" s="168"/>
      <c r="AK20" s="32" t="e">
        <f t="shared" si="48"/>
        <v>#DIV/0!</v>
      </c>
      <c r="AL20" s="167"/>
      <c r="AM20" s="167"/>
      <c r="AN20" s="168">
        <f t="shared" si="12"/>
        <v>0</v>
      </c>
      <c r="AO20" s="168" t="e">
        <f t="shared" si="13"/>
        <v>#DIV/0!</v>
      </c>
      <c r="AP20" s="170">
        <f t="shared" si="45"/>
        <v>0</v>
      </c>
      <c r="AQ20" s="168">
        <f t="shared" si="32"/>
        <v>0</v>
      </c>
      <c r="AR20" s="168">
        <f t="shared" si="14"/>
        <v>0</v>
      </c>
      <c r="AS20" s="169" t="e">
        <f>AQ20/AP20%</f>
        <v>#DIV/0!</v>
      </c>
      <c r="AT20" s="172">
        <f aca="true" t="shared" si="51" ref="AT20:AT40">AX20+BB20+BF20</f>
        <v>0</v>
      </c>
      <c r="AU20" s="168">
        <f t="shared" si="46"/>
        <v>0</v>
      </c>
      <c r="AV20" s="168">
        <f t="shared" si="40"/>
        <v>0</v>
      </c>
      <c r="AW20" s="169" t="e">
        <f>AU20/AT20%</f>
        <v>#DIV/0!</v>
      </c>
      <c r="AX20" s="166"/>
      <c r="AY20" s="167"/>
      <c r="AZ20" s="168"/>
      <c r="BA20" s="171"/>
      <c r="BB20" s="166"/>
      <c r="BC20" s="167"/>
      <c r="BD20" s="168"/>
      <c r="BE20" s="169"/>
      <c r="BF20" s="173"/>
      <c r="BG20" s="167"/>
      <c r="BH20" s="168">
        <f t="shared" si="19"/>
        <v>0</v>
      </c>
      <c r="BI20" s="169" t="e">
        <f t="shared" si="49"/>
        <v>#DIV/0!</v>
      </c>
      <c r="BJ20" s="170">
        <f t="shared" si="34"/>
        <v>0</v>
      </c>
      <c r="BK20" s="168"/>
      <c r="BL20" s="168"/>
      <c r="BM20" s="169"/>
      <c r="BN20" s="166"/>
      <c r="BO20" s="167"/>
      <c r="BP20" s="174"/>
      <c r="BQ20" s="163" t="e">
        <f t="shared" si="50"/>
        <v>#DIV/0!</v>
      </c>
      <c r="BR20" s="275"/>
      <c r="BS20" s="167"/>
      <c r="BT20" s="168"/>
      <c r="BU20" s="168"/>
      <c r="BV20" s="276"/>
      <c r="BW20" s="167"/>
      <c r="BX20" s="168">
        <f t="shared" si="24"/>
        <v>0</v>
      </c>
      <c r="BY20" s="168" t="e">
        <f t="shared" si="25"/>
        <v>#DIV/0!</v>
      </c>
      <c r="BZ20" s="175"/>
    </row>
    <row r="21" spans="1:77" ht="39.75" customHeight="1">
      <c r="A21" s="177" t="s">
        <v>95</v>
      </c>
      <c r="B21" s="30">
        <f>J21+Z21+AT21+BJ21</f>
        <v>399.6</v>
      </c>
      <c r="C21" s="31">
        <f>K21+AA21+AU21+BK21</f>
        <v>5</v>
      </c>
      <c r="D21" s="33">
        <f t="shared" si="0"/>
        <v>-394.6</v>
      </c>
      <c r="E21" s="145">
        <f t="shared" si="1"/>
        <v>1.251251251251251</v>
      </c>
      <c r="F21" s="34">
        <f t="shared" si="2"/>
        <v>180</v>
      </c>
      <c r="G21" s="35">
        <f t="shared" si="2"/>
        <v>5</v>
      </c>
      <c r="H21" s="35">
        <f t="shared" si="3"/>
        <v>-175</v>
      </c>
      <c r="I21" s="36">
        <f>G21/F21%</f>
        <v>2.7777777777777777</v>
      </c>
      <c r="J21" s="37">
        <f t="shared" si="42"/>
        <v>85</v>
      </c>
      <c r="K21" s="38">
        <f t="shared" si="43"/>
        <v>5</v>
      </c>
      <c r="L21" s="38">
        <f t="shared" si="5"/>
        <v>-80</v>
      </c>
      <c r="M21" s="43">
        <f t="shared" si="6"/>
        <v>5.882352941176471</v>
      </c>
      <c r="N21" s="39">
        <v>10</v>
      </c>
      <c r="O21" s="31">
        <v>5</v>
      </c>
      <c r="P21" s="32">
        <f t="shared" si="7"/>
        <v>-5</v>
      </c>
      <c r="Q21" s="32">
        <f t="shared" si="8"/>
        <v>50</v>
      </c>
      <c r="R21" s="31">
        <v>35</v>
      </c>
      <c r="S21" s="31"/>
      <c r="T21" s="32">
        <f t="shared" si="27"/>
        <v>-35</v>
      </c>
      <c r="U21" s="32">
        <f t="shared" si="44"/>
        <v>0</v>
      </c>
      <c r="V21" s="31">
        <v>40</v>
      </c>
      <c r="W21" s="31"/>
      <c r="X21" s="32">
        <f t="shared" si="9"/>
        <v>-40</v>
      </c>
      <c r="Y21" s="32">
        <f t="shared" si="10"/>
        <v>0</v>
      </c>
      <c r="Z21" s="38">
        <f t="shared" si="39"/>
        <v>95</v>
      </c>
      <c r="AA21" s="38">
        <f t="shared" si="28"/>
        <v>0</v>
      </c>
      <c r="AB21" s="38">
        <f t="shared" si="29"/>
        <v>-95</v>
      </c>
      <c r="AC21" s="38">
        <f>AA21/Z21%</f>
        <v>0</v>
      </c>
      <c r="AD21" s="31">
        <v>25</v>
      </c>
      <c r="AE21" s="31"/>
      <c r="AF21" s="32">
        <f t="shared" si="30"/>
        <v>-25</v>
      </c>
      <c r="AG21" s="32">
        <f>AE21/AD21%</f>
        <v>0</v>
      </c>
      <c r="AH21" s="31">
        <v>35</v>
      </c>
      <c r="AI21" s="31"/>
      <c r="AJ21" s="32">
        <f t="shared" si="11"/>
        <v>-35</v>
      </c>
      <c r="AK21" s="32">
        <f t="shared" si="48"/>
        <v>0</v>
      </c>
      <c r="AL21" s="31">
        <v>35</v>
      </c>
      <c r="AM21" s="31"/>
      <c r="AN21" s="32">
        <f t="shared" si="12"/>
        <v>-35</v>
      </c>
      <c r="AO21" s="32">
        <f t="shared" si="13"/>
        <v>0</v>
      </c>
      <c r="AP21" s="40">
        <f t="shared" si="45"/>
        <v>285</v>
      </c>
      <c r="AQ21" s="41">
        <f t="shared" si="32"/>
        <v>5</v>
      </c>
      <c r="AR21" s="41">
        <f t="shared" si="14"/>
        <v>-280</v>
      </c>
      <c r="AS21" s="42">
        <f>AQ21/AP21%</f>
        <v>1.7543859649122806</v>
      </c>
      <c r="AT21" s="37">
        <f t="shared" si="51"/>
        <v>105</v>
      </c>
      <c r="AU21" s="38">
        <f t="shared" si="46"/>
        <v>0</v>
      </c>
      <c r="AV21" s="38">
        <f t="shared" si="40"/>
        <v>-105</v>
      </c>
      <c r="AW21" s="43">
        <f>AU21/AT21%</f>
        <v>0</v>
      </c>
      <c r="AX21" s="30">
        <v>30</v>
      </c>
      <c r="AY21" s="31"/>
      <c r="AZ21" s="32">
        <f t="shared" si="47"/>
        <v>-30</v>
      </c>
      <c r="BA21" s="44">
        <f t="shared" si="41"/>
        <v>0</v>
      </c>
      <c r="BB21" s="30">
        <v>35</v>
      </c>
      <c r="BC21" s="31"/>
      <c r="BD21" s="32">
        <f t="shared" si="17"/>
        <v>-35</v>
      </c>
      <c r="BE21" s="28">
        <f>BC21/BB21%</f>
        <v>0</v>
      </c>
      <c r="BF21" s="39">
        <v>40</v>
      </c>
      <c r="BG21" s="31"/>
      <c r="BH21" s="32">
        <f t="shared" si="19"/>
        <v>-40</v>
      </c>
      <c r="BI21" s="28">
        <f t="shared" si="49"/>
        <v>0</v>
      </c>
      <c r="BJ21" s="45">
        <f t="shared" si="34"/>
        <v>114.6</v>
      </c>
      <c r="BK21" s="38">
        <f t="shared" si="35"/>
        <v>0</v>
      </c>
      <c r="BL21" s="38">
        <f t="shared" si="36"/>
        <v>-114.6</v>
      </c>
      <c r="BM21" s="43">
        <f>BK21/BJ21%</f>
        <v>0</v>
      </c>
      <c r="BN21" s="30">
        <v>40</v>
      </c>
      <c r="BO21" s="31"/>
      <c r="BP21" s="32">
        <f t="shared" si="21"/>
        <v>-40</v>
      </c>
      <c r="BQ21" s="163">
        <f t="shared" si="50"/>
        <v>0</v>
      </c>
      <c r="BR21" s="275">
        <v>40</v>
      </c>
      <c r="BS21" s="31"/>
      <c r="BT21" s="32">
        <f t="shared" si="22"/>
        <v>-40</v>
      </c>
      <c r="BU21" s="32" t="s">
        <v>27</v>
      </c>
      <c r="BV21" s="276">
        <v>34.6</v>
      </c>
      <c r="BW21" s="31"/>
      <c r="BX21" s="32">
        <f t="shared" si="24"/>
        <v>-34.6</v>
      </c>
      <c r="BY21" s="32">
        <f t="shared" si="25"/>
        <v>0</v>
      </c>
    </row>
    <row r="22" spans="1:77" ht="15.75" customHeight="1" hidden="1">
      <c r="A22" s="178" t="s">
        <v>30</v>
      </c>
      <c r="B22" s="22">
        <f>SUM(B23:B24)</f>
        <v>0</v>
      </c>
      <c r="C22" s="23">
        <f>SUM(C23:C24)</f>
        <v>0</v>
      </c>
      <c r="D22" s="8">
        <f t="shared" si="0"/>
        <v>0</v>
      </c>
      <c r="E22" s="145"/>
      <c r="F22" s="34">
        <f t="shared" si="2"/>
        <v>0</v>
      </c>
      <c r="G22" s="35">
        <f t="shared" si="2"/>
        <v>0</v>
      </c>
      <c r="H22" s="35">
        <f t="shared" si="3"/>
        <v>0</v>
      </c>
      <c r="I22" s="36"/>
      <c r="J22" s="24">
        <f t="shared" si="42"/>
        <v>0</v>
      </c>
      <c r="K22" s="497">
        <f t="shared" si="43"/>
        <v>0</v>
      </c>
      <c r="L22" s="497">
        <f t="shared" si="5"/>
        <v>0</v>
      </c>
      <c r="M22" s="498"/>
      <c r="N22" s="25">
        <f>SUM(N23:N24)</f>
        <v>0</v>
      </c>
      <c r="O22" s="23">
        <f>SUM(O23:O24)</f>
        <v>0</v>
      </c>
      <c r="P22" s="7">
        <f t="shared" si="7"/>
        <v>0</v>
      </c>
      <c r="Q22" s="7" t="e">
        <f t="shared" si="8"/>
        <v>#DIV/0!</v>
      </c>
      <c r="R22" s="23">
        <f>SUM(R23:R24)</f>
        <v>0</v>
      </c>
      <c r="S22" s="23">
        <f>SUM(S23:S24)</f>
        <v>0</v>
      </c>
      <c r="T22" s="32">
        <f t="shared" si="27"/>
        <v>0</v>
      </c>
      <c r="U22" s="7" t="e">
        <f t="shared" si="44"/>
        <v>#DIV/0!</v>
      </c>
      <c r="V22" s="23">
        <f>SUM(V23:V24)</f>
        <v>0</v>
      </c>
      <c r="W22" s="23">
        <f>SUM(W23:W24)</f>
        <v>0</v>
      </c>
      <c r="X22" s="32">
        <f t="shared" si="9"/>
        <v>0</v>
      </c>
      <c r="Y22" s="32" t="e">
        <f t="shared" si="10"/>
        <v>#DIV/0!</v>
      </c>
      <c r="Z22" s="497">
        <f t="shared" si="39"/>
        <v>0</v>
      </c>
      <c r="AA22" s="497">
        <f t="shared" si="28"/>
        <v>0</v>
      </c>
      <c r="AB22" s="497">
        <f t="shared" si="29"/>
        <v>0</v>
      </c>
      <c r="AC22" s="497"/>
      <c r="AD22" s="23">
        <f>SUM(AD23:AD24)</f>
        <v>0</v>
      </c>
      <c r="AE22" s="23">
        <f>SUM(AE23:AE24)</f>
        <v>0</v>
      </c>
      <c r="AF22" s="32">
        <f t="shared" si="30"/>
        <v>0</v>
      </c>
      <c r="AG22" s="32"/>
      <c r="AH22" s="23">
        <f>SUM(AH23:AH24)</f>
        <v>0</v>
      </c>
      <c r="AI22" s="23">
        <f>SUM(AI23:AI24)</f>
        <v>0</v>
      </c>
      <c r="AJ22" s="7">
        <f t="shared" si="11"/>
        <v>0</v>
      </c>
      <c r="AK22" s="7" t="e">
        <f t="shared" si="48"/>
        <v>#DIV/0!</v>
      </c>
      <c r="AL22" s="23">
        <f>SUM(AL23:AL24)</f>
        <v>0</v>
      </c>
      <c r="AM22" s="23">
        <f>SUM(AM23:AM24)</f>
        <v>0</v>
      </c>
      <c r="AN22" s="32">
        <f t="shared" si="12"/>
        <v>0</v>
      </c>
      <c r="AO22" s="32" t="e">
        <f t="shared" si="13"/>
        <v>#DIV/0!</v>
      </c>
      <c r="AP22" s="14">
        <f t="shared" si="45"/>
        <v>0</v>
      </c>
      <c r="AQ22" s="15">
        <f t="shared" si="32"/>
        <v>0</v>
      </c>
      <c r="AR22" s="15">
        <f t="shared" si="14"/>
        <v>0</v>
      </c>
      <c r="AS22" s="16"/>
      <c r="AT22" s="37">
        <f t="shared" si="51"/>
        <v>0</v>
      </c>
      <c r="AU22" s="26">
        <f>AY22+BC22+BG22</f>
        <v>0</v>
      </c>
      <c r="AV22" s="497">
        <f t="shared" si="40"/>
        <v>0</v>
      </c>
      <c r="AW22" s="17"/>
      <c r="AX22" s="22">
        <f>SUM(AX23:AX24)</f>
        <v>0</v>
      </c>
      <c r="AY22" s="23">
        <f>SUM(AY23:AY24)</f>
        <v>0</v>
      </c>
      <c r="AZ22" s="32">
        <f t="shared" si="47"/>
        <v>0</v>
      </c>
      <c r="BA22" s="44" t="e">
        <f t="shared" si="41"/>
        <v>#DIV/0!</v>
      </c>
      <c r="BB22" s="22">
        <f>SUM(BB23:BB24)</f>
        <v>0</v>
      </c>
      <c r="BC22" s="23">
        <f>SUM(BC23:BC24)</f>
        <v>0</v>
      </c>
      <c r="BD22" s="7">
        <f t="shared" si="17"/>
        <v>0</v>
      </c>
      <c r="BE22" s="28"/>
      <c r="BF22" s="25">
        <f>SUM(BF23:BF24)</f>
        <v>0</v>
      </c>
      <c r="BG22" s="23">
        <f>SUM(BG23:BG24)</f>
        <v>0</v>
      </c>
      <c r="BH22" s="7">
        <f t="shared" si="19"/>
        <v>0</v>
      </c>
      <c r="BI22" s="28"/>
      <c r="BJ22" s="26">
        <f t="shared" si="34"/>
        <v>0</v>
      </c>
      <c r="BK22" s="497">
        <f t="shared" si="35"/>
        <v>0</v>
      </c>
      <c r="BL22" s="497">
        <f t="shared" si="36"/>
        <v>0</v>
      </c>
      <c r="BM22" s="498"/>
      <c r="BN22" s="22">
        <f>SUM(BN23:BN24)</f>
        <v>0</v>
      </c>
      <c r="BO22" s="23">
        <f>SUM(BO23:BO24)</f>
        <v>0</v>
      </c>
      <c r="BP22" s="7">
        <f t="shared" si="21"/>
        <v>0</v>
      </c>
      <c r="BQ22" s="44"/>
      <c r="BR22" s="148">
        <f>SUM(BR23:BR24)</f>
        <v>0</v>
      </c>
      <c r="BS22" s="23">
        <f>SUM(BS23:BS24)</f>
        <v>0</v>
      </c>
      <c r="BT22" s="7">
        <f t="shared" si="22"/>
        <v>0</v>
      </c>
      <c r="BU22" s="32"/>
      <c r="BV22" s="274">
        <f>SUM(BV23:BV24)</f>
        <v>0</v>
      </c>
      <c r="BW22" s="23">
        <f>SUM(BW23:BW24)</f>
        <v>0</v>
      </c>
      <c r="BX22" s="7">
        <f t="shared" si="24"/>
        <v>0</v>
      </c>
      <c r="BY22" s="32"/>
    </row>
    <row r="23" spans="1:77" ht="15.75" customHeight="1" hidden="1">
      <c r="A23" s="177" t="s">
        <v>31</v>
      </c>
      <c r="B23" s="30"/>
      <c r="C23" s="31"/>
      <c r="D23" s="33">
        <f t="shared" si="0"/>
        <v>0</v>
      </c>
      <c r="E23" s="145"/>
      <c r="F23" s="34">
        <f t="shared" si="2"/>
        <v>0</v>
      </c>
      <c r="G23" s="35">
        <f t="shared" si="2"/>
        <v>0</v>
      </c>
      <c r="H23" s="35">
        <f t="shared" si="3"/>
        <v>0</v>
      </c>
      <c r="I23" s="36"/>
      <c r="J23" s="37">
        <f t="shared" si="42"/>
        <v>0</v>
      </c>
      <c r="K23" s="38">
        <f t="shared" si="43"/>
        <v>0</v>
      </c>
      <c r="L23" s="38">
        <f t="shared" si="5"/>
        <v>0</v>
      </c>
      <c r="M23" s="43"/>
      <c r="N23" s="39"/>
      <c r="O23" s="31"/>
      <c r="P23" s="32">
        <f>O23-N23</f>
        <v>0</v>
      </c>
      <c r="Q23" s="7" t="e">
        <f t="shared" si="8"/>
        <v>#DIV/0!</v>
      </c>
      <c r="R23" s="31"/>
      <c r="S23" s="31"/>
      <c r="T23" s="32">
        <f t="shared" si="27"/>
        <v>0</v>
      </c>
      <c r="U23" s="7" t="e">
        <f t="shared" si="44"/>
        <v>#DIV/0!</v>
      </c>
      <c r="V23" s="31"/>
      <c r="W23" s="31"/>
      <c r="X23" s="32">
        <f t="shared" si="9"/>
        <v>0</v>
      </c>
      <c r="Y23" s="32" t="e">
        <f t="shared" si="10"/>
        <v>#DIV/0!</v>
      </c>
      <c r="Z23" s="38">
        <f t="shared" si="39"/>
        <v>0</v>
      </c>
      <c r="AA23" s="38">
        <f t="shared" si="28"/>
        <v>0</v>
      </c>
      <c r="AB23" s="38">
        <f t="shared" si="29"/>
        <v>0</v>
      </c>
      <c r="AC23" s="38"/>
      <c r="AD23" s="31"/>
      <c r="AE23" s="31"/>
      <c r="AF23" s="32">
        <f t="shared" si="30"/>
        <v>0</v>
      </c>
      <c r="AG23" s="32"/>
      <c r="AH23" s="31"/>
      <c r="AI23" s="31"/>
      <c r="AJ23" s="7">
        <f t="shared" si="11"/>
        <v>0</v>
      </c>
      <c r="AK23" s="7" t="e">
        <f t="shared" si="48"/>
        <v>#DIV/0!</v>
      </c>
      <c r="AL23" s="31"/>
      <c r="AM23" s="31"/>
      <c r="AN23" s="32">
        <f t="shared" si="12"/>
        <v>0</v>
      </c>
      <c r="AO23" s="32" t="e">
        <f t="shared" si="13"/>
        <v>#DIV/0!</v>
      </c>
      <c r="AP23" s="40">
        <f t="shared" si="45"/>
        <v>0</v>
      </c>
      <c r="AQ23" s="41">
        <f t="shared" si="32"/>
        <v>0</v>
      </c>
      <c r="AR23" s="41">
        <f t="shared" si="14"/>
        <v>0</v>
      </c>
      <c r="AS23" s="42"/>
      <c r="AT23" s="37">
        <f t="shared" si="51"/>
        <v>0</v>
      </c>
      <c r="AU23" s="38">
        <f>SUM(AY23+BC23+BG23)</f>
        <v>0</v>
      </c>
      <c r="AV23" s="38">
        <f t="shared" si="40"/>
        <v>0</v>
      </c>
      <c r="AW23" s="43"/>
      <c r="AX23" s="30"/>
      <c r="AY23" s="31"/>
      <c r="AZ23" s="32">
        <f t="shared" si="47"/>
        <v>0</v>
      </c>
      <c r="BA23" s="44" t="e">
        <f t="shared" si="41"/>
        <v>#DIV/0!</v>
      </c>
      <c r="BB23" s="30"/>
      <c r="BC23" s="31">
        <v>0</v>
      </c>
      <c r="BD23" s="32">
        <f t="shared" si="17"/>
        <v>0</v>
      </c>
      <c r="BE23" s="28"/>
      <c r="BF23" s="39"/>
      <c r="BG23" s="31"/>
      <c r="BH23" s="32">
        <f t="shared" si="19"/>
        <v>0</v>
      </c>
      <c r="BI23" s="28" t="e">
        <f>BG23/BF23%</f>
        <v>#DIV/0!</v>
      </c>
      <c r="BJ23" s="45">
        <f t="shared" si="34"/>
        <v>0</v>
      </c>
      <c r="BK23" s="38">
        <f t="shared" si="35"/>
        <v>0</v>
      </c>
      <c r="BL23" s="38">
        <f t="shared" si="36"/>
        <v>0</v>
      </c>
      <c r="BM23" s="43"/>
      <c r="BN23" s="30"/>
      <c r="BO23" s="31"/>
      <c r="BP23" s="32">
        <f>BO23-BN23</f>
        <v>0</v>
      </c>
      <c r="BQ23" s="44"/>
      <c r="BR23" s="275"/>
      <c r="BS23" s="31"/>
      <c r="BT23" s="32">
        <f>BS23-BR23</f>
        <v>0</v>
      </c>
      <c r="BU23" s="32"/>
      <c r="BV23" s="276"/>
      <c r="BW23" s="31"/>
      <c r="BX23" s="32">
        <f>BW23-BV23</f>
        <v>0</v>
      </c>
      <c r="BY23" s="32"/>
    </row>
    <row r="24" spans="1:77" ht="15.75" customHeight="1" hidden="1">
      <c r="A24" s="179" t="s">
        <v>32</v>
      </c>
      <c r="B24" s="30"/>
      <c r="C24" s="31"/>
      <c r="D24" s="33">
        <f t="shared" si="0"/>
        <v>0</v>
      </c>
      <c r="E24" s="145"/>
      <c r="F24" s="34">
        <f t="shared" si="2"/>
        <v>0</v>
      </c>
      <c r="G24" s="35">
        <f t="shared" si="2"/>
        <v>0</v>
      </c>
      <c r="H24" s="35">
        <f t="shared" si="3"/>
        <v>0</v>
      </c>
      <c r="I24" s="36"/>
      <c r="J24" s="37">
        <f t="shared" si="42"/>
        <v>0</v>
      </c>
      <c r="K24" s="38">
        <f t="shared" si="43"/>
        <v>0</v>
      </c>
      <c r="L24" s="38">
        <f t="shared" si="5"/>
        <v>0</v>
      </c>
      <c r="M24" s="43"/>
      <c r="N24" s="39"/>
      <c r="O24" s="31"/>
      <c r="P24" s="32"/>
      <c r="Q24" s="7" t="e">
        <f t="shared" si="8"/>
        <v>#DIV/0!</v>
      </c>
      <c r="R24" s="31"/>
      <c r="S24" s="31"/>
      <c r="T24" s="32">
        <f t="shared" si="27"/>
        <v>0</v>
      </c>
      <c r="U24" s="7" t="e">
        <f t="shared" si="44"/>
        <v>#DIV/0!</v>
      </c>
      <c r="V24" s="31"/>
      <c r="W24" s="31"/>
      <c r="X24" s="32">
        <f t="shared" si="9"/>
        <v>0</v>
      </c>
      <c r="Y24" s="32" t="e">
        <f t="shared" si="10"/>
        <v>#DIV/0!</v>
      </c>
      <c r="Z24" s="38">
        <f t="shared" si="39"/>
        <v>0</v>
      </c>
      <c r="AA24" s="38">
        <f t="shared" si="28"/>
        <v>0</v>
      </c>
      <c r="AB24" s="38">
        <f t="shared" si="29"/>
        <v>0</v>
      </c>
      <c r="AC24" s="38"/>
      <c r="AD24" s="31"/>
      <c r="AE24" s="31"/>
      <c r="AF24" s="32">
        <f t="shared" si="30"/>
        <v>0</v>
      </c>
      <c r="AG24" s="32"/>
      <c r="AH24" s="31"/>
      <c r="AI24" s="31"/>
      <c r="AJ24" s="7">
        <f t="shared" si="11"/>
        <v>0</v>
      </c>
      <c r="AK24" s="7" t="e">
        <f t="shared" si="48"/>
        <v>#DIV/0!</v>
      </c>
      <c r="AL24" s="31"/>
      <c r="AM24" s="31"/>
      <c r="AN24" s="32">
        <f t="shared" si="12"/>
        <v>0</v>
      </c>
      <c r="AO24" s="32" t="e">
        <f t="shared" si="13"/>
        <v>#DIV/0!</v>
      </c>
      <c r="AP24" s="40">
        <f t="shared" si="45"/>
        <v>0</v>
      </c>
      <c r="AQ24" s="41">
        <f t="shared" si="32"/>
        <v>0</v>
      </c>
      <c r="AR24" s="41">
        <f t="shared" si="14"/>
        <v>0</v>
      </c>
      <c r="AS24" s="42"/>
      <c r="AT24" s="37">
        <f t="shared" si="51"/>
        <v>0</v>
      </c>
      <c r="AU24" s="38">
        <f>SUM(AY24+BC24+BG24)</f>
        <v>0</v>
      </c>
      <c r="AV24" s="38">
        <f t="shared" si="40"/>
        <v>0</v>
      </c>
      <c r="AW24" s="43"/>
      <c r="AX24" s="30"/>
      <c r="AY24" s="31"/>
      <c r="AZ24" s="32">
        <f t="shared" si="47"/>
        <v>0</v>
      </c>
      <c r="BA24" s="44" t="e">
        <f t="shared" si="41"/>
        <v>#DIV/0!</v>
      </c>
      <c r="BB24" s="30"/>
      <c r="BC24" s="31"/>
      <c r="BD24" s="32"/>
      <c r="BE24" s="28"/>
      <c r="BF24" s="39"/>
      <c r="BG24" s="31"/>
      <c r="BH24" s="32"/>
      <c r="BI24" s="28"/>
      <c r="BJ24" s="45">
        <f t="shared" si="34"/>
        <v>0</v>
      </c>
      <c r="BK24" s="38">
        <f t="shared" si="35"/>
        <v>0</v>
      </c>
      <c r="BL24" s="38">
        <f t="shared" si="36"/>
        <v>0</v>
      </c>
      <c r="BM24" s="43"/>
      <c r="BN24" s="30"/>
      <c r="BO24" s="31"/>
      <c r="BP24" s="32"/>
      <c r="BQ24" s="44"/>
      <c r="BR24" s="275"/>
      <c r="BS24" s="31"/>
      <c r="BT24" s="32"/>
      <c r="BU24" s="32"/>
      <c r="BV24" s="276"/>
      <c r="BW24" s="31"/>
      <c r="BX24" s="32"/>
      <c r="BY24" s="32"/>
    </row>
    <row r="25" spans="1:77" s="21" customFormat="1" ht="48" customHeight="1">
      <c r="A25" s="178" t="s">
        <v>33</v>
      </c>
      <c r="B25" s="22">
        <f>B26+B28+B29+B30+B31+B27</f>
        <v>24266.9</v>
      </c>
      <c r="C25" s="23">
        <f>C26+C28+C29+C30+C31+C27</f>
        <v>9326.3</v>
      </c>
      <c r="D25" s="8">
        <f t="shared" si="0"/>
        <v>-14940.600000000002</v>
      </c>
      <c r="E25" s="20">
        <f t="shared" si="1"/>
        <v>38.43218540481066</v>
      </c>
      <c r="F25" s="9">
        <f t="shared" si="2"/>
        <v>9041.3</v>
      </c>
      <c r="G25" s="10">
        <f t="shared" si="2"/>
        <v>9326.3</v>
      </c>
      <c r="H25" s="10">
        <f t="shared" si="3"/>
        <v>285</v>
      </c>
      <c r="I25" s="11">
        <f>G25/F25%</f>
        <v>103.15220156393438</v>
      </c>
      <c r="J25" s="24">
        <f t="shared" si="42"/>
        <v>4329.8</v>
      </c>
      <c r="K25" s="497">
        <f>SUM(O25+S25+W25)</f>
        <v>6408.9</v>
      </c>
      <c r="L25" s="497">
        <f t="shared" si="5"/>
        <v>2079.0999999999995</v>
      </c>
      <c r="M25" s="498">
        <f>K25/J25%</f>
        <v>148.01838422098018</v>
      </c>
      <c r="N25" s="25">
        <f>N26+N28+N29+N30+N31</f>
        <v>1207.7</v>
      </c>
      <c r="O25" s="23">
        <f>O26+O28+O29+O30+O31</f>
        <v>1653.6</v>
      </c>
      <c r="P25" s="7">
        <f aca="true" t="shared" si="52" ref="P25:P39">O25-N25</f>
        <v>445.89999999999986</v>
      </c>
      <c r="Q25" s="7">
        <f t="shared" si="8"/>
        <v>136.92142088266954</v>
      </c>
      <c r="R25" s="23">
        <f>R26+R28+R29+R30+R31</f>
        <v>1280.7</v>
      </c>
      <c r="S25" s="23">
        <f>S26+S28+S29+S30+S31</f>
        <v>1822</v>
      </c>
      <c r="T25" s="7">
        <f t="shared" si="27"/>
        <v>541.3</v>
      </c>
      <c r="U25" s="7">
        <f t="shared" si="44"/>
        <v>142.26594830951822</v>
      </c>
      <c r="V25" s="23">
        <f>V26+V28+V29+V30+V31</f>
        <v>1841.3999999999999</v>
      </c>
      <c r="W25" s="23">
        <f>W26+W28+W29+W30+W31</f>
        <v>2933.3</v>
      </c>
      <c r="X25" s="7">
        <f t="shared" si="9"/>
        <v>1091.9000000000003</v>
      </c>
      <c r="Y25" s="7">
        <f t="shared" si="10"/>
        <v>159.29727381340288</v>
      </c>
      <c r="Z25" s="497">
        <f t="shared" si="39"/>
        <v>4711.5</v>
      </c>
      <c r="AA25" s="497">
        <f t="shared" si="28"/>
        <v>2917.3999999999996</v>
      </c>
      <c r="AB25" s="497">
        <f t="shared" si="29"/>
        <v>-1794.1000000000004</v>
      </c>
      <c r="AC25" s="497">
        <f>AA25/Z25%</f>
        <v>61.92083200679188</v>
      </c>
      <c r="AD25" s="23">
        <f>AD26+AD28+AD29+AD30+AD31</f>
        <v>1992</v>
      </c>
      <c r="AE25" s="23">
        <f>AE26+AE28+AE29+AE30+AE31</f>
        <v>1217.3</v>
      </c>
      <c r="AF25" s="7">
        <f t="shared" si="30"/>
        <v>-774.7</v>
      </c>
      <c r="AG25" s="7">
        <f aca="true" t="shared" si="53" ref="AG25:AG37">AE25/AD25%</f>
        <v>61.10943775100401</v>
      </c>
      <c r="AH25" s="23">
        <f>AH26+AH28+AH29+AH30+AH31</f>
        <v>772</v>
      </c>
      <c r="AI25" s="23">
        <f>AI26+AI28+AI29+AI30+AI31</f>
        <v>1700.1</v>
      </c>
      <c r="AJ25" s="7">
        <f t="shared" si="11"/>
        <v>928.0999999999999</v>
      </c>
      <c r="AK25" s="7" t="s">
        <v>27</v>
      </c>
      <c r="AL25" s="23">
        <f>AL26+AL28+AL29+AL30+AL31</f>
        <v>1947.5</v>
      </c>
      <c r="AM25" s="23">
        <f>AM26+AM28+AM29+AM30+AM31</f>
        <v>0</v>
      </c>
      <c r="AN25" s="7">
        <f t="shared" si="12"/>
        <v>-1947.5</v>
      </c>
      <c r="AO25" s="7">
        <f t="shared" si="13"/>
        <v>0</v>
      </c>
      <c r="AP25" s="14">
        <f t="shared" si="45"/>
        <v>15633.399999999998</v>
      </c>
      <c r="AQ25" s="15">
        <f t="shared" si="45"/>
        <v>9326.3</v>
      </c>
      <c r="AR25" s="15">
        <f t="shared" si="14"/>
        <v>-6307.0999999999985</v>
      </c>
      <c r="AS25" s="16">
        <f>AQ25/AP25%</f>
        <v>59.656248800644775</v>
      </c>
      <c r="AT25" s="24">
        <f t="shared" si="51"/>
        <v>6592.099999999999</v>
      </c>
      <c r="AU25" s="497">
        <f>SUM(AY25+BC25+BG25)</f>
        <v>0</v>
      </c>
      <c r="AV25" s="497">
        <f t="shared" si="40"/>
        <v>-6592.099999999999</v>
      </c>
      <c r="AW25" s="17">
        <f>AU25/AT25%</f>
        <v>0</v>
      </c>
      <c r="AX25" s="22">
        <f>AX26+AX28+AX29+AX30+AX31</f>
        <v>3160.7</v>
      </c>
      <c r="AY25" s="23">
        <f>AY26+AY28+AY29+AY30+AY31</f>
        <v>0</v>
      </c>
      <c r="AZ25" s="7">
        <f t="shared" si="47"/>
        <v>-3160.7</v>
      </c>
      <c r="BA25" s="19">
        <f t="shared" si="41"/>
        <v>0</v>
      </c>
      <c r="BB25" s="22">
        <f>BB26+BB28+BB29+BB30+BB31</f>
        <v>1151.7</v>
      </c>
      <c r="BC25" s="23">
        <f>BC26+BC28+BC29+BC30+BC31</f>
        <v>0</v>
      </c>
      <c r="BD25" s="7">
        <f>BC25-BB25</f>
        <v>-1151.7</v>
      </c>
      <c r="BE25" s="18">
        <f>BC25/BB25%</f>
        <v>0</v>
      </c>
      <c r="BF25" s="25">
        <f>BF26+BF28+BF29+BF30+BF31</f>
        <v>2279.7</v>
      </c>
      <c r="BG25" s="25">
        <f>BG26+BG28+BG29+BG30+BG31</f>
        <v>0</v>
      </c>
      <c r="BH25" s="7">
        <f>BG25-BF25</f>
        <v>-2279.7</v>
      </c>
      <c r="BI25" s="18">
        <f>BG25/BF25%</f>
        <v>0</v>
      </c>
      <c r="BJ25" s="26">
        <f t="shared" si="34"/>
        <v>8633.5</v>
      </c>
      <c r="BK25" s="497">
        <f t="shared" si="35"/>
        <v>0</v>
      </c>
      <c r="BL25" s="497">
        <f t="shared" si="36"/>
        <v>-8633.5</v>
      </c>
      <c r="BM25" s="498">
        <f>BK25/BJ25%</f>
        <v>0</v>
      </c>
      <c r="BN25" s="25">
        <f>BN26+BN28+BN29+BN30+BN31</f>
        <v>2377.7</v>
      </c>
      <c r="BO25" s="25">
        <f>BO26+BO28+BO29+BO30+BO31+BO27</f>
        <v>0</v>
      </c>
      <c r="BP25" s="7">
        <f>BO25-BN25</f>
        <v>-2377.7</v>
      </c>
      <c r="BQ25" s="19">
        <f>BO25/BN25%</f>
        <v>0</v>
      </c>
      <c r="BR25" s="148">
        <f>BR26+BR28+BR29+BR30+BR31+BR27</f>
        <v>2817.7</v>
      </c>
      <c r="BS25" s="23">
        <f>BS26+BS28+BS29+BS30+BS31+BS27</f>
        <v>0</v>
      </c>
      <c r="BT25" s="7">
        <f>BS25-BR25</f>
        <v>-2817.7</v>
      </c>
      <c r="BU25" s="7">
        <f>BS25/BR25%</f>
        <v>0</v>
      </c>
      <c r="BV25" s="274">
        <f>BV26+BV28+BV29+BV30+BV31</f>
        <v>3438.1</v>
      </c>
      <c r="BW25" s="25">
        <f>BW26+BW28+BW29+BW30+BW31</f>
        <v>0</v>
      </c>
      <c r="BX25" s="7">
        <f>BW25-BV25</f>
        <v>-3438.1</v>
      </c>
      <c r="BY25" s="7">
        <f>BW25/BV25%</f>
        <v>0</v>
      </c>
    </row>
    <row r="26" spans="1:77" ht="15.75" customHeight="1" hidden="1">
      <c r="A26" s="180" t="s">
        <v>34</v>
      </c>
      <c r="B26" s="52"/>
      <c r="C26" s="53"/>
      <c r="D26" s="33">
        <f t="shared" si="0"/>
        <v>0</v>
      </c>
      <c r="E26" s="145"/>
      <c r="F26" s="34">
        <f t="shared" si="2"/>
        <v>0</v>
      </c>
      <c r="G26" s="35">
        <f t="shared" si="2"/>
        <v>0</v>
      </c>
      <c r="H26" s="35">
        <f t="shared" si="3"/>
        <v>0</v>
      </c>
      <c r="I26" s="36"/>
      <c r="J26" s="37">
        <f t="shared" si="42"/>
        <v>0</v>
      </c>
      <c r="K26" s="38">
        <f t="shared" si="43"/>
        <v>0</v>
      </c>
      <c r="L26" s="38">
        <f t="shared" si="5"/>
        <v>0</v>
      </c>
      <c r="M26" s="43"/>
      <c r="N26" s="54"/>
      <c r="O26" s="53"/>
      <c r="P26" s="7">
        <f t="shared" si="52"/>
        <v>0</v>
      </c>
      <c r="Q26" s="7" t="e">
        <f t="shared" si="8"/>
        <v>#DIV/0!</v>
      </c>
      <c r="R26" s="53"/>
      <c r="S26" s="53"/>
      <c r="T26" s="32">
        <f t="shared" si="27"/>
        <v>0</v>
      </c>
      <c r="U26" s="7" t="e">
        <f t="shared" si="44"/>
        <v>#DIV/0!</v>
      </c>
      <c r="V26" s="53"/>
      <c r="W26" s="53"/>
      <c r="X26" s="32">
        <f t="shared" si="9"/>
        <v>0</v>
      </c>
      <c r="Y26" s="32" t="e">
        <f t="shared" si="10"/>
        <v>#DIV/0!</v>
      </c>
      <c r="Z26" s="38">
        <f t="shared" si="39"/>
        <v>0</v>
      </c>
      <c r="AA26" s="38">
        <f t="shared" si="28"/>
        <v>0</v>
      </c>
      <c r="AB26" s="38">
        <f t="shared" si="29"/>
        <v>0</v>
      </c>
      <c r="AC26" s="38"/>
      <c r="AD26" s="53"/>
      <c r="AE26" s="53"/>
      <c r="AF26" s="7">
        <f t="shared" si="30"/>
        <v>0</v>
      </c>
      <c r="AG26" s="7" t="e">
        <f t="shared" si="53"/>
        <v>#DIV/0!</v>
      </c>
      <c r="AH26" s="53"/>
      <c r="AI26" s="53"/>
      <c r="AJ26" s="7">
        <f t="shared" si="11"/>
        <v>0</v>
      </c>
      <c r="AK26" s="7" t="e">
        <f t="shared" si="48"/>
        <v>#DIV/0!</v>
      </c>
      <c r="AL26" s="53"/>
      <c r="AM26" s="53"/>
      <c r="AN26" s="32">
        <f t="shared" si="12"/>
        <v>0</v>
      </c>
      <c r="AO26" s="32" t="e">
        <f t="shared" si="13"/>
        <v>#DIV/0!</v>
      </c>
      <c r="AP26" s="14">
        <f t="shared" si="45"/>
        <v>0</v>
      </c>
      <c r="AQ26" s="41">
        <f t="shared" si="45"/>
        <v>0</v>
      </c>
      <c r="AR26" s="41">
        <f t="shared" si="14"/>
        <v>0</v>
      </c>
      <c r="AS26" s="42"/>
      <c r="AT26" s="37">
        <f t="shared" si="51"/>
        <v>0</v>
      </c>
      <c r="AU26" s="38">
        <f>SUM(AY26+BC26+BG26)</f>
        <v>0</v>
      </c>
      <c r="AV26" s="38">
        <f t="shared" si="40"/>
        <v>0</v>
      </c>
      <c r="AW26" s="43"/>
      <c r="AX26" s="52"/>
      <c r="AY26" s="53"/>
      <c r="AZ26" s="32">
        <f t="shared" si="47"/>
        <v>0</v>
      </c>
      <c r="BA26" s="44" t="e">
        <f t="shared" si="41"/>
        <v>#DIV/0!</v>
      </c>
      <c r="BB26" s="52"/>
      <c r="BC26" s="53"/>
      <c r="BD26" s="32"/>
      <c r="BE26" s="28"/>
      <c r="BF26" s="54"/>
      <c r="BG26" s="53"/>
      <c r="BH26" s="32"/>
      <c r="BI26" s="18"/>
      <c r="BJ26" s="26">
        <f t="shared" si="34"/>
        <v>0</v>
      </c>
      <c r="BK26" s="38">
        <f t="shared" si="35"/>
        <v>0</v>
      </c>
      <c r="BL26" s="38">
        <f t="shared" si="36"/>
        <v>0</v>
      </c>
      <c r="BM26" s="43"/>
      <c r="BN26" s="52"/>
      <c r="BO26" s="53"/>
      <c r="BP26" s="32"/>
      <c r="BQ26" s="44"/>
      <c r="BR26" s="280"/>
      <c r="BS26" s="53"/>
      <c r="BT26" s="32"/>
      <c r="BU26" s="7"/>
      <c r="BV26" s="281"/>
      <c r="BW26" s="53"/>
      <c r="BX26" s="32"/>
      <c r="BY26" s="7" t="e">
        <f>BW26/BV26%</f>
        <v>#DIV/0!</v>
      </c>
    </row>
    <row r="27" spans="1:77" ht="37.5" customHeight="1">
      <c r="A27" s="180" t="s">
        <v>92</v>
      </c>
      <c r="B27" s="30">
        <f aca="true" t="shared" si="54" ref="B27:C31">J27+Z27+AT27+BJ27</f>
        <v>0</v>
      </c>
      <c r="C27" s="31">
        <f t="shared" si="54"/>
        <v>0</v>
      </c>
      <c r="D27" s="33"/>
      <c r="E27" s="145"/>
      <c r="F27" s="34"/>
      <c r="G27" s="35"/>
      <c r="H27" s="35"/>
      <c r="I27" s="36"/>
      <c r="J27" s="37"/>
      <c r="K27" s="38"/>
      <c r="L27" s="38"/>
      <c r="M27" s="43"/>
      <c r="N27" s="54"/>
      <c r="O27" s="53"/>
      <c r="P27" s="7"/>
      <c r="Q27" s="7"/>
      <c r="R27" s="53"/>
      <c r="S27" s="53"/>
      <c r="T27" s="32"/>
      <c r="U27" s="7"/>
      <c r="V27" s="53"/>
      <c r="W27" s="53"/>
      <c r="X27" s="32"/>
      <c r="Y27" s="32"/>
      <c r="Z27" s="38"/>
      <c r="AA27" s="38"/>
      <c r="AB27" s="38"/>
      <c r="AC27" s="38"/>
      <c r="AD27" s="53"/>
      <c r="AE27" s="53"/>
      <c r="AF27" s="7"/>
      <c r="AG27" s="7"/>
      <c r="AH27" s="53"/>
      <c r="AI27" s="53"/>
      <c r="AJ27" s="7"/>
      <c r="AK27" s="7"/>
      <c r="AL27" s="53"/>
      <c r="AM27" s="53"/>
      <c r="AN27" s="32"/>
      <c r="AO27" s="32"/>
      <c r="AP27" s="40">
        <f t="shared" si="45"/>
        <v>0</v>
      </c>
      <c r="AQ27" s="41"/>
      <c r="AR27" s="41"/>
      <c r="AS27" s="42"/>
      <c r="AT27" s="37">
        <f t="shared" si="51"/>
        <v>0</v>
      </c>
      <c r="AU27" s="38"/>
      <c r="AV27" s="38"/>
      <c r="AW27" s="43"/>
      <c r="AX27" s="52"/>
      <c r="AY27" s="53"/>
      <c r="AZ27" s="32">
        <f t="shared" si="47"/>
        <v>0</v>
      </c>
      <c r="BA27" s="44"/>
      <c r="BB27" s="52"/>
      <c r="BC27" s="53"/>
      <c r="BD27" s="32"/>
      <c r="BE27" s="28"/>
      <c r="BF27" s="54"/>
      <c r="BG27" s="53"/>
      <c r="BH27" s="32"/>
      <c r="BI27" s="18"/>
      <c r="BJ27" s="45">
        <f t="shared" si="34"/>
        <v>0</v>
      </c>
      <c r="BK27" s="38">
        <f t="shared" si="35"/>
        <v>0</v>
      </c>
      <c r="BL27" s="38"/>
      <c r="BM27" s="43"/>
      <c r="BN27" s="282"/>
      <c r="BO27" s="53"/>
      <c r="BP27" s="32"/>
      <c r="BQ27" s="44"/>
      <c r="BR27" s="280"/>
      <c r="BS27" s="53"/>
      <c r="BT27" s="32">
        <f>BS27-BR27</f>
        <v>0</v>
      </c>
      <c r="BU27" s="32" t="e">
        <f>BS27/BR27%</f>
        <v>#DIV/0!</v>
      </c>
      <c r="BV27" s="281"/>
      <c r="BW27" s="53"/>
      <c r="BX27" s="32"/>
      <c r="BY27" s="7"/>
    </row>
    <row r="28" spans="1:77" s="56" customFormat="1" ht="23.25" customHeight="1">
      <c r="A28" s="180" t="s">
        <v>35</v>
      </c>
      <c r="B28" s="30">
        <f t="shared" si="54"/>
        <v>17969.4</v>
      </c>
      <c r="C28" s="31">
        <f t="shared" si="54"/>
        <v>6580</v>
      </c>
      <c r="D28" s="55">
        <f t="shared" si="0"/>
        <v>-11389.400000000001</v>
      </c>
      <c r="E28" s="145">
        <f t="shared" si="1"/>
        <v>36.61780582545883</v>
      </c>
      <c r="F28" s="34">
        <f t="shared" si="2"/>
        <v>6335.6</v>
      </c>
      <c r="G28" s="35">
        <f t="shared" si="2"/>
        <v>6580</v>
      </c>
      <c r="H28" s="35">
        <f t="shared" si="3"/>
        <v>244.39999999999964</v>
      </c>
      <c r="I28" s="36">
        <f aca="true" t="shared" si="55" ref="I28:I35">G28/F28%</f>
        <v>103.85756676557864</v>
      </c>
      <c r="J28" s="37">
        <f t="shared" si="42"/>
        <v>2495.3</v>
      </c>
      <c r="K28" s="38">
        <f t="shared" si="43"/>
        <v>4754.5</v>
      </c>
      <c r="L28" s="38">
        <f t="shared" si="5"/>
        <v>2259.2</v>
      </c>
      <c r="M28" s="43">
        <f>K28/J28%</f>
        <v>190.5382118382559</v>
      </c>
      <c r="N28" s="39">
        <v>609.1</v>
      </c>
      <c r="O28" s="31">
        <v>1161.9</v>
      </c>
      <c r="P28" s="32">
        <f t="shared" si="52"/>
        <v>552.8000000000001</v>
      </c>
      <c r="Q28" s="32" t="s">
        <v>27</v>
      </c>
      <c r="R28" s="31">
        <v>682.1</v>
      </c>
      <c r="S28" s="31">
        <v>1566.7</v>
      </c>
      <c r="T28" s="32">
        <f t="shared" si="27"/>
        <v>884.6</v>
      </c>
      <c r="U28" s="32" t="s">
        <v>27</v>
      </c>
      <c r="V28" s="31">
        <v>1204.1</v>
      </c>
      <c r="W28" s="31">
        <v>2025.9</v>
      </c>
      <c r="X28" s="32">
        <f t="shared" si="9"/>
        <v>821.8000000000002</v>
      </c>
      <c r="Y28" s="32" t="s">
        <v>94</v>
      </c>
      <c r="Z28" s="38">
        <f t="shared" si="39"/>
        <v>3840.2999999999997</v>
      </c>
      <c r="AA28" s="38">
        <f t="shared" si="28"/>
        <v>1825.5</v>
      </c>
      <c r="AB28" s="38">
        <f t="shared" si="29"/>
        <v>-2014.7999999999997</v>
      </c>
      <c r="AC28" s="38">
        <f>AA28/Z28%</f>
        <v>47.535348800874935</v>
      </c>
      <c r="AD28" s="31">
        <v>1477.1</v>
      </c>
      <c r="AE28" s="31">
        <v>668</v>
      </c>
      <c r="AF28" s="32">
        <f t="shared" si="30"/>
        <v>-809.0999999999999</v>
      </c>
      <c r="AG28" s="32">
        <f t="shared" si="53"/>
        <v>45.22374923837249</v>
      </c>
      <c r="AH28" s="31">
        <v>729.1</v>
      </c>
      <c r="AI28" s="31">
        <v>1157.5</v>
      </c>
      <c r="AJ28" s="32">
        <f t="shared" si="11"/>
        <v>428.4</v>
      </c>
      <c r="AK28" s="32">
        <f t="shared" si="48"/>
        <v>158.75737210259223</v>
      </c>
      <c r="AL28" s="31">
        <v>1634.1</v>
      </c>
      <c r="AM28" s="31"/>
      <c r="AN28" s="32">
        <f t="shared" si="12"/>
        <v>-1634.1</v>
      </c>
      <c r="AO28" s="32">
        <f t="shared" si="13"/>
        <v>0</v>
      </c>
      <c r="AP28" s="40">
        <f t="shared" si="45"/>
        <v>11131.9</v>
      </c>
      <c r="AQ28" s="41">
        <f t="shared" si="45"/>
        <v>6580</v>
      </c>
      <c r="AR28" s="41">
        <f t="shared" si="14"/>
        <v>-4551.9</v>
      </c>
      <c r="AS28" s="42">
        <f aca="true" t="shared" si="56" ref="AS28:AS35">AQ28/AP28%</f>
        <v>59.10940630081118</v>
      </c>
      <c r="AT28" s="37">
        <f t="shared" si="51"/>
        <v>4796.299999999999</v>
      </c>
      <c r="AU28" s="38">
        <f>SUM(AY28+BC28+BG28)</f>
        <v>0</v>
      </c>
      <c r="AV28" s="38">
        <f t="shared" si="40"/>
        <v>-4796.299999999999</v>
      </c>
      <c r="AW28" s="43">
        <f>AU28/AT28%</f>
        <v>0</v>
      </c>
      <c r="AX28" s="30">
        <v>2562.1</v>
      </c>
      <c r="AY28" s="31"/>
      <c r="AZ28" s="32">
        <f t="shared" si="47"/>
        <v>-2562.1</v>
      </c>
      <c r="BA28" s="44">
        <f t="shared" si="41"/>
        <v>0</v>
      </c>
      <c r="BB28" s="30">
        <v>553.1</v>
      </c>
      <c r="BC28" s="31"/>
      <c r="BD28" s="32">
        <f>BC28-BB28</f>
        <v>-553.1</v>
      </c>
      <c r="BE28" s="28">
        <f>BC28/BB28%</f>
        <v>0</v>
      </c>
      <c r="BF28" s="39">
        <v>1681.1</v>
      </c>
      <c r="BG28" s="31"/>
      <c r="BH28" s="32">
        <f>BG28-BF28</f>
        <v>-1681.1</v>
      </c>
      <c r="BI28" s="28">
        <f>BG28/BF28%</f>
        <v>0</v>
      </c>
      <c r="BJ28" s="45">
        <f t="shared" si="34"/>
        <v>6837.5</v>
      </c>
      <c r="BK28" s="38">
        <f t="shared" si="35"/>
        <v>0</v>
      </c>
      <c r="BL28" s="38">
        <f t="shared" si="36"/>
        <v>-6837.5</v>
      </c>
      <c r="BM28" s="43">
        <f>BK28/BJ28%</f>
        <v>0</v>
      </c>
      <c r="BN28" s="283">
        <v>1779.1</v>
      </c>
      <c r="BO28" s="31"/>
      <c r="BP28" s="32">
        <f aca="true" t="shared" si="57" ref="BP28:BP40">BO28-BN28</f>
        <v>-1779.1</v>
      </c>
      <c r="BQ28" s="44">
        <f>BO28/BN28%</f>
        <v>0</v>
      </c>
      <c r="BR28" s="275">
        <v>2219.1</v>
      </c>
      <c r="BS28" s="31"/>
      <c r="BT28" s="32">
        <f>BS28-BR28</f>
        <v>-2219.1</v>
      </c>
      <c r="BU28" s="32">
        <f>BS28/BR28%</f>
        <v>0</v>
      </c>
      <c r="BV28" s="276">
        <v>2839.3</v>
      </c>
      <c r="BW28" s="31"/>
      <c r="BX28" s="32">
        <f aca="true" t="shared" si="58" ref="BX28:BX40">BW28-BV28</f>
        <v>-2839.3</v>
      </c>
      <c r="BY28" s="7">
        <f>BW28/BV28%</f>
        <v>0</v>
      </c>
    </row>
    <row r="29" spans="1:77" s="1" customFormat="1" ht="22.5" customHeight="1">
      <c r="A29" s="177" t="s">
        <v>36</v>
      </c>
      <c r="B29" s="30">
        <f t="shared" si="54"/>
        <v>5772.6</v>
      </c>
      <c r="C29" s="31">
        <f t="shared" si="54"/>
        <v>2474.5</v>
      </c>
      <c r="D29" s="32">
        <f t="shared" si="0"/>
        <v>-3298.1000000000004</v>
      </c>
      <c r="E29" s="145">
        <f t="shared" si="1"/>
        <v>42.86629941447528</v>
      </c>
      <c r="F29" s="34">
        <f t="shared" si="2"/>
        <v>2424</v>
      </c>
      <c r="G29" s="35">
        <f t="shared" si="2"/>
        <v>2474.5</v>
      </c>
      <c r="H29" s="35">
        <f t="shared" si="3"/>
        <v>50.5</v>
      </c>
      <c r="I29" s="36">
        <f t="shared" si="55"/>
        <v>102.08333333333334</v>
      </c>
      <c r="J29" s="37">
        <f t="shared" si="42"/>
        <v>1674.3000000000002</v>
      </c>
      <c r="K29" s="38">
        <f t="shared" si="43"/>
        <v>1523.8000000000002</v>
      </c>
      <c r="L29" s="38">
        <f t="shared" si="5"/>
        <v>-150.5</v>
      </c>
      <c r="M29" s="43">
        <f>K29/J29%</f>
        <v>91.0111688466822</v>
      </c>
      <c r="N29" s="57">
        <v>558.1</v>
      </c>
      <c r="O29" s="58">
        <v>472.6</v>
      </c>
      <c r="P29" s="32">
        <f t="shared" si="52"/>
        <v>-85.5</v>
      </c>
      <c r="Q29" s="32">
        <f t="shared" si="8"/>
        <v>84.68016484500986</v>
      </c>
      <c r="R29" s="58">
        <v>558.1</v>
      </c>
      <c r="S29" s="58">
        <v>199.5</v>
      </c>
      <c r="T29" s="32">
        <f t="shared" si="27"/>
        <v>-358.6</v>
      </c>
      <c r="U29" s="32">
        <f t="shared" si="44"/>
        <v>35.74628202831033</v>
      </c>
      <c r="V29" s="58">
        <v>558.1</v>
      </c>
      <c r="W29" s="58">
        <v>851.7</v>
      </c>
      <c r="X29" s="32">
        <f t="shared" si="9"/>
        <v>293.6</v>
      </c>
      <c r="Y29" s="32">
        <f t="shared" si="10"/>
        <v>152.6070596667264</v>
      </c>
      <c r="Z29" s="38">
        <f t="shared" si="39"/>
        <v>749.7</v>
      </c>
      <c r="AA29" s="38">
        <f t="shared" si="28"/>
        <v>950.7</v>
      </c>
      <c r="AB29" s="38">
        <f t="shared" si="29"/>
        <v>201</v>
      </c>
      <c r="AC29" s="38">
        <f>AA29/Z29%</f>
        <v>126.81072428971588</v>
      </c>
      <c r="AD29" s="389">
        <f>558.1-83.7</f>
        <v>474.40000000000003</v>
      </c>
      <c r="AE29" s="58">
        <v>474.4</v>
      </c>
      <c r="AF29" s="32">
        <f t="shared" si="30"/>
        <v>0</v>
      </c>
      <c r="AG29" s="32">
        <f t="shared" si="53"/>
        <v>99.99999999999999</v>
      </c>
      <c r="AH29" s="389">
        <f>558.1-555.7</f>
        <v>2.3999999999999773</v>
      </c>
      <c r="AI29" s="58">
        <v>476.3</v>
      </c>
      <c r="AJ29" s="32">
        <f t="shared" si="11"/>
        <v>473.90000000000003</v>
      </c>
      <c r="AK29" s="32" t="s">
        <v>27</v>
      </c>
      <c r="AL29" s="389">
        <f>558.1-285.2</f>
        <v>272.90000000000003</v>
      </c>
      <c r="AM29" s="58"/>
      <c r="AN29" s="32">
        <f t="shared" si="12"/>
        <v>-272.90000000000003</v>
      </c>
      <c r="AO29" s="32">
        <f t="shared" si="13"/>
        <v>0</v>
      </c>
      <c r="AP29" s="40">
        <f t="shared" si="45"/>
        <v>4098.3</v>
      </c>
      <c r="AQ29" s="41">
        <f t="shared" si="45"/>
        <v>2474.5</v>
      </c>
      <c r="AR29" s="41">
        <f t="shared" si="14"/>
        <v>-1623.8000000000002</v>
      </c>
      <c r="AS29" s="42">
        <f t="shared" si="56"/>
        <v>60.378693604665344</v>
      </c>
      <c r="AT29" s="37">
        <f t="shared" si="51"/>
        <v>1674.3000000000002</v>
      </c>
      <c r="AU29" s="38">
        <f>SUM(AY29+BC29+BG29)</f>
        <v>0</v>
      </c>
      <c r="AV29" s="38">
        <f t="shared" si="40"/>
        <v>-1674.3000000000002</v>
      </c>
      <c r="AW29" s="43">
        <f>AU29/AT29%</f>
        <v>0</v>
      </c>
      <c r="AX29" s="59">
        <v>558.1</v>
      </c>
      <c r="AY29" s="58"/>
      <c r="AZ29" s="32">
        <f t="shared" si="47"/>
        <v>-558.1</v>
      </c>
      <c r="BA29" s="44">
        <f t="shared" si="41"/>
        <v>0</v>
      </c>
      <c r="BB29" s="59">
        <v>558.1</v>
      </c>
      <c r="BC29" s="58"/>
      <c r="BD29" s="32">
        <f>BC29-BB29</f>
        <v>-558.1</v>
      </c>
      <c r="BE29" s="28">
        <f>BC29/BB29%</f>
        <v>0</v>
      </c>
      <c r="BF29" s="57">
        <v>558.1</v>
      </c>
      <c r="BG29" s="58"/>
      <c r="BH29" s="32">
        <f>BG29-BF29</f>
        <v>-558.1</v>
      </c>
      <c r="BI29" s="28">
        <f>BG29/BF29%</f>
        <v>0</v>
      </c>
      <c r="BJ29" s="45">
        <f t="shared" si="34"/>
        <v>1674.3000000000002</v>
      </c>
      <c r="BK29" s="38">
        <f t="shared" si="35"/>
        <v>0</v>
      </c>
      <c r="BL29" s="38">
        <f t="shared" si="36"/>
        <v>-1674.3000000000002</v>
      </c>
      <c r="BM29" s="43">
        <f>BK29/BJ29%</f>
        <v>0</v>
      </c>
      <c r="BN29" s="284">
        <v>558.1</v>
      </c>
      <c r="BO29" s="58"/>
      <c r="BP29" s="32">
        <f t="shared" si="57"/>
        <v>-558.1</v>
      </c>
      <c r="BQ29" s="44">
        <f>BO29/BN29%</f>
        <v>0</v>
      </c>
      <c r="BR29" s="285">
        <v>558.1</v>
      </c>
      <c r="BS29" s="58"/>
      <c r="BT29" s="32">
        <f>BS29-BR29</f>
        <v>-558.1</v>
      </c>
      <c r="BU29" s="32">
        <f>BS29/BR29%</f>
        <v>0</v>
      </c>
      <c r="BV29" s="286">
        <v>558.1</v>
      </c>
      <c r="BW29" s="58"/>
      <c r="BX29" s="32">
        <f t="shared" si="58"/>
        <v>-558.1</v>
      </c>
      <c r="BY29" s="32">
        <f>BW29/BV29%</f>
        <v>0</v>
      </c>
    </row>
    <row r="30" spans="1:77" ht="38.25" customHeight="1">
      <c r="A30" s="177" t="s">
        <v>37</v>
      </c>
      <c r="B30" s="30">
        <f t="shared" si="54"/>
        <v>38.7</v>
      </c>
      <c r="C30" s="31">
        <f t="shared" si="54"/>
        <v>55.3</v>
      </c>
      <c r="D30" s="33">
        <f t="shared" si="0"/>
        <v>16.599999999999994</v>
      </c>
      <c r="E30" s="145">
        <f t="shared" si="1"/>
        <v>142.89405684754522</v>
      </c>
      <c r="F30" s="34">
        <f t="shared" si="2"/>
        <v>38.7</v>
      </c>
      <c r="G30" s="35">
        <f t="shared" si="2"/>
        <v>55.3</v>
      </c>
      <c r="H30" s="35">
        <f t="shared" si="3"/>
        <v>16.599999999999994</v>
      </c>
      <c r="I30" s="36">
        <f>G30/F30%</f>
        <v>142.89405684754522</v>
      </c>
      <c r="J30" s="37">
        <f t="shared" si="42"/>
        <v>38.7</v>
      </c>
      <c r="K30" s="38">
        <f t="shared" si="43"/>
        <v>5.2</v>
      </c>
      <c r="L30" s="38">
        <f t="shared" si="5"/>
        <v>-33.5</v>
      </c>
      <c r="M30" s="43">
        <f>K30/J30%</f>
        <v>13.436692506459949</v>
      </c>
      <c r="N30" s="57"/>
      <c r="O30" s="58"/>
      <c r="P30" s="32">
        <f t="shared" si="52"/>
        <v>0</v>
      </c>
      <c r="Q30" s="32"/>
      <c r="R30" s="58"/>
      <c r="S30" s="58"/>
      <c r="T30" s="32">
        <f t="shared" si="27"/>
        <v>0</v>
      </c>
      <c r="U30" s="7"/>
      <c r="V30" s="58">
        <v>38.7</v>
      </c>
      <c r="W30" s="58">
        <v>5.2</v>
      </c>
      <c r="X30" s="32">
        <f t="shared" si="9"/>
        <v>-33.5</v>
      </c>
      <c r="Y30" s="32">
        <f t="shared" si="10"/>
        <v>13.436692506459949</v>
      </c>
      <c r="Z30" s="38">
        <f t="shared" si="39"/>
        <v>0</v>
      </c>
      <c r="AA30" s="38">
        <f t="shared" si="28"/>
        <v>50.099999999999994</v>
      </c>
      <c r="AB30" s="38">
        <f t="shared" si="29"/>
        <v>50.099999999999994</v>
      </c>
      <c r="AC30" s="38"/>
      <c r="AD30" s="58"/>
      <c r="AE30" s="58">
        <v>46.8</v>
      </c>
      <c r="AF30" s="32">
        <f t="shared" si="30"/>
        <v>46.8</v>
      </c>
      <c r="AG30" s="32"/>
      <c r="AH30" s="58"/>
      <c r="AI30" s="58">
        <v>3.3</v>
      </c>
      <c r="AJ30" s="32">
        <f t="shared" si="11"/>
        <v>3.3</v>
      </c>
      <c r="AK30" s="32"/>
      <c r="AL30" s="58"/>
      <c r="AM30" s="58"/>
      <c r="AN30" s="32">
        <f t="shared" si="12"/>
        <v>0</v>
      </c>
      <c r="AO30" s="32"/>
      <c r="AP30" s="40">
        <f t="shared" si="45"/>
        <v>38.7</v>
      </c>
      <c r="AQ30" s="41">
        <f t="shared" si="45"/>
        <v>55.3</v>
      </c>
      <c r="AR30" s="41">
        <f t="shared" si="14"/>
        <v>16.599999999999994</v>
      </c>
      <c r="AS30" s="42">
        <f t="shared" si="56"/>
        <v>142.89405684754522</v>
      </c>
      <c r="AT30" s="37">
        <f t="shared" si="51"/>
        <v>0</v>
      </c>
      <c r="AU30" s="38">
        <f>SUM(AY30+BC30+BG30)</f>
        <v>0</v>
      </c>
      <c r="AV30" s="38">
        <f t="shared" si="40"/>
        <v>0</v>
      </c>
      <c r="AW30" s="43"/>
      <c r="AX30" s="59"/>
      <c r="AY30" s="58"/>
      <c r="AZ30" s="32">
        <f t="shared" si="47"/>
        <v>0</v>
      </c>
      <c r="BA30" s="44"/>
      <c r="BB30" s="59"/>
      <c r="BC30" s="58"/>
      <c r="BD30" s="32">
        <f>BC30-BB30</f>
        <v>0</v>
      </c>
      <c r="BE30" s="28"/>
      <c r="BF30" s="57"/>
      <c r="BG30" s="58"/>
      <c r="BH30" s="32">
        <f>BG30-BF30</f>
        <v>0</v>
      </c>
      <c r="BI30" s="28"/>
      <c r="BJ30" s="45">
        <f t="shared" si="34"/>
        <v>0</v>
      </c>
      <c r="BK30" s="38">
        <f t="shared" si="35"/>
        <v>0</v>
      </c>
      <c r="BL30" s="38">
        <f t="shared" si="36"/>
        <v>0</v>
      </c>
      <c r="BM30" s="43"/>
      <c r="BN30" s="284"/>
      <c r="BO30" s="58"/>
      <c r="BP30" s="32">
        <f t="shared" si="57"/>
        <v>0</v>
      </c>
      <c r="BQ30" s="44"/>
      <c r="BR30" s="285"/>
      <c r="BS30" s="58"/>
      <c r="BT30" s="32">
        <f>BS30-BR30</f>
        <v>0</v>
      </c>
      <c r="BU30" s="32"/>
      <c r="BV30" s="286"/>
      <c r="BW30" s="58"/>
      <c r="BX30" s="32">
        <f t="shared" si="58"/>
        <v>0</v>
      </c>
      <c r="BY30" s="32"/>
    </row>
    <row r="31" spans="1:77" ht="57" customHeight="1">
      <c r="A31" s="181" t="s">
        <v>93</v>
      </c>
      <c r="B31" s="30">
        <f t="shared" si="54"/>
        <v>486.2</v>
      </c>
      <c r="C31" s="31">
        <f t="shared" si="54"/>
        <v>216.5</v>
      </c>
      <c r="D31" s="33">
        <f t="shared" si="0"/>
        <v>-269.7</v>
      </c>
      <c r="E31" s="145">
        <f t="shared" si="1"/>
        <v>44.52900041135335</v>
      </c>
      <c r="F31" s="34">
        <f t="shared" si="2"/>
        <v>243</v>
      </c>
      <c r="G31" s="35">
        <f t="shared" si="2"/>
        <v>216.5</v>
      </c>
      <c r="H31" s="35">
        <f t="shared" si="3"/>
        <v>-26.5</v>
      </c>
      <c r="I31" s="36">
        <f t="shared" si="55"/>
        <v>89.09465020576131</v>
      </c>
      <c r="J31" s="182">
        <f t="shared" si="42"/>
        <v>121.5</v>
      </c>
      <c r="K31" s="38">
        <f>O31+S31+W31</f>
        <v>125.4</v>
      </c>
      <c r="L31" s="38">
        <f t="shared" si="5"/>
        <v>3.9000000000000057</v>
      </c>
      <c r="M31" s="43">
        <f>K31/J31%</f>
        <v>103.20987654320987</v>
      </c>
      <c r="N31" s="57">
        <v>40.5</v>
      </c>
      <c r="O31" s="58">
        <v>19.1</v>
      </c>
      <c r="P31" s="32">
        <f t="shared" si="52"/>
        <v>-21.4</v>
      </c>
      <c r="Q31" s="32">
        <f t="shared" si="8"/>
        <v>47.160493827160494</v>
      </c>
      <c r="R31" s="58">
        <v>40.5</v>
      </c>
      <c r="S31" s="58">
        <v>55.8</v>
      </c>
      <c r="T31" s="32">
        <f>S31-R31</f>
        <v>15.299999999999997</v>
      </c>
      <c r="U31" s="7" t="s">
        <v>27</v>
      </c>
      <c r="V31" s="58">
        <v>40.5</v>
      </c>
      <c r="W31" s="58">
        <v>50.5</v>
      </c>
      <c r="X31" s="32">
        <f t="shared" si="9"/>
        <v>10</v>
      </c>
      <c r="Y31" s="32">
        <f t="shared" si="10"/>
        <v>124.69135802469135</v>
      </c>
      <c r="Z31" s="38">
        <f t="shared" si="39"/>
        <v>121.5</v>
      </c>
      <c r="AA31" s="38">
        <f t="shared" si="28"/>
        <v>91.1</v>
      </c>
      <c r="AB31" s="38">
        <f t="shared" si="29"/>
        <v>-30.400000000000006</v>
      </c>
      <c r="AC31" s="38">
        <f aca="true" t="shared" si="59" ref="AC31:AC37">AA31/Z31%</f>
        <v>74.97942386831275</v>
      </c>
      <c r="AD31" s="58">
        <v>40.5</v>
      </c>
      <c r="AE31" s="58">
        <v>28.1</v>
      </c>
      <c r="AF31" s="32">
        <f t="shared" si="30"/>
        <v>-12.399999999999999</v>
      </c>
      <c r="AG31" s="32">
        <f t="shared" si="53"/>
        <v>69.38271604938271</v>
      </c>
      <c r="AH31" s="58">
        <v>40.5</v>
      </c>
      <c r="AI31" s="58">
        <v>63</v>
      </c>
      <c r="AJ31" s="32">
        <f t="shared" si="11"/>
        <v>22.5</v>
      </c>
      <c r="AK31" s="32">
        <f t="shared" si="48"/>
        <v>155.55555555555554</v>
      </c>
      <c r="AL31" s="58">
        <v>40.5</v>
      </c>
      <c r="AM31" s="58"/>
      <c r="AN31" s="32">
        <f t="shared" si="12"/>
        <v>-40.5</v>
      </c>
      <c r="AO31" s="32">
        <f t="shared" si="13"/>
        <v>0</v>
      </c>
      <c r="AP31" s="40">
        <f t="shared" si="45"/>
        <v>364.5</v>
      </c>
      <c r="AQ31" s="41"/>
      <c r="AR31" s="41"/>
      <c r="AS31" s="42"/>
      <c r="AT31" s="182">
        <f t="shared" si="51"/>
        <v>121.5</v>
      </c>
      <c r="AU31" s="38">
        <f>AY31+BC31+BG31</f>
        <v>0</v>
      </c>
      <c r="AV31" s="38">
        <f t="shared" si="40"/>
        <v>-121.5</v>
      </c>
      <c r="AW31" s="43" t="s">
        <v>27</v>
      </c>
      <c r="AX31" s="59">
        <v>40.5</v>
      </c>
      <c r="AY31" s="58"/>
      <c r="AZ31" s="32">
        <f>AY31-AX31</f>
        <v>-40.5</v>
      </c>
      <c r="BA31" s="44">
        <f>AY31/AX31%</f>
        <v>0</v>
      </c>
      <c r="BB31" s="59">
        <v>40.5</v>
      </c>
      <c r="BC31" s="58"/>
      <c r="BD31" s="32">
        <f>BC31-BB31</f>
        <v>-40.5</v>
      </c>
      <c r="BE31" s="28" t="s">
        <v>27</v>
      </c>
      <c r="BF31" s="57">
        <v>40.5</v>
      </c>
      <c r="BG31" s="57"/>
      <c r="BH31" s="32">
        <f>BG31-BF31</f>
        <v>-40.5</v>
      </c>
      <c r="BI31" s="28">
        <f>BG31/BF31%</f>
        <v>0</v>
      </c>
      <c r="BJ31" s="45">
        <f t="shared" si="34"/>
        <v>121.7</v>
      </c>
      <c r="BK31" s="38">
        <f t="shared" si="35"/>
        <v>0</v>
      </c>
      <c r="BL31" s="38">
        <f t="shared" si="36"/>
        <v>-121.7</v>
      </c>
      <c r="BM31" s="43" t="s">
        <v>27</v>
      </c>
      <c r="BN31" s="284">
        <v>40.5</v>
      </c>
      <c r="BO31" s="57"/>
      <c r="BP31" s="32">
        <f t="shared" si="57"/>
        <v>-40.5</v>
      </c>
      <c r="BQ31" s="44">
        <f>BO31/BN31%</f>
        <v>0</v>
      </c>
      <c r="BR31" s="285">
        <v>40.5</v>
      </c>
      <c r="BS31" s="58"/>
      <c r="BT31" s="32">
        <f>BS31-BR31</f>
        <v>-40.5</v>
      </c>
      <c r="BU31" s="32">
        <f>BS31/BR31%</f>
        <v>0</v>
      </c>
      <c r="BV31" s="286">
        <v>40.7</v>
      </c>
      <c r="BW31" s="58"/>
      <c r="BX31" s="32">
        <f t="shared" si="58"/>
        <v>-40.7</v>
      </c>
      <c r="BY31" s="32">
        <f>BW31/BV31%</f>
        <v>0</v>
      </c>
    </row>
    <row r="32" spans="1:77" s="21" customFormat="1" ht="38.25" customHeight="1">
      <c r="A32" s="51" t="s">
        <v>38</v>
      </c>
      <c r="B32" s="60">
        <f>B33</f>
        <v>1939.1</v>
      </c>
      <c r="C32" s="61">
        <f>C33</f>
        <v>1392.3000000000002</v>
      </c>
      <c r="D32" s="8">
        <f t="shared" si="0"/>
        <v>-546.7999999999997</v>
      </c>
      <c r="E32" s="20">
        <f t="shared" si="1"/>
        <v>71.80135114228251</v>
      </c>
      <c r="F32" s="9">
        <f t="shared" si="2"/>
        <v>835.5999999999999</v>
      </c>
      <c r="G32" s="10">
        <f t="shared" si="2"/>
        <v>1392.3000000000002</v>
      </c>
      <c r="H32" s="10">
        <f t="shared" si="3"/>
        <v>556.7000000000003</v>
      </c>
      <c r="I32" s="11">
        <f t="shared" si="55"/>
        <v>166.62278602202014</v>
      </c>
      <c r="J32" s="24">
        <f t="shared" si="42"/>
        <v>321.3</v>
      </c>
      <c r="K32" s="497">
        <f t="shared" si="43"/>
        <v>859.9</v>
      </c>
      <c r="L32" s="497">
        <f t="shared" si="5"/>
        <v>538.5999999999999</v>
      </c>
      <c r="M32" s="498">
        <f aca="true" t="shared" si="60" ref="M32:M39">K32/J32%</f>
        <v>267.63149704326173</v>
      </c>
      <c r="N32" s="62">
        <f>N33</f>
        <v>45.9</v>
      </c>
      <c r="O32" s="61">
        <f>O33</f>
        <v>73.8</v>
      </c>
      <c r="P32" s="7">
        <f t="shared" si="52"/>
        <v>27.9</v>
      </c>
      <c r="Q32" s="32" t="s">
        <v>27</v>
      </c>
      <c r="R32" s="61">
        <f>R33</f>
        <v>189</v>
      </c>
      <c r="S32" s="61">
        <f>S33</f>
        <v>104.1</v>
      </c>
      <c r="T32" s="7">
        <f t="shared" si="27"/>
        <v>-84.9</v>
      </c>
      <c r="U32" s="7">
        <f t="shared" si="44"/>
        <v>55.07936507936508</v>
      </c>
      <c r="V32" s="61">
        <f>V33</f>
        <v>86.4</v>
      </c>
      <c r="W32" s="61">
        <f>W33</f>
        <v>682</v>
      </c>
      <c r="X32" s="7">
        <f t="shared" si="9"/>
        <v>595.6</v>
      </c>
      <c r="Y32" s="7" t="s">
        <v>94</v>
      </c>
      <c r="Z32" s="497">
        <f t="shared" si="39"/>
        <v>514.3</v>
      </c>
      <c r="AA32" s="497">
        <f t="shared" si="28"/>
        <v>532.4000000000001</v>
      </c>
      <c r="AB32" s="497">
        <f t="shared" si="29"/>
        <v>18.100000000000136</v>
      </c>
      <c r="AC32" s="497">
        <f t="shared" si="59"/>
        <v>103.51934668481434</v>
      </c>
      <c r="AD32" s="61">
        <f>AD33</f>
        <v>228.7</v>
      </c>
      <c r="AE32" s="61">
        <f>AE33</f>
        <v>163.3</v>
      </c>
      <c r="AF32" s="32">
        <f t="shared" si="30"/>
        <v>-65.39999999999998</v>
      </c>
      <c r="AG32" s="32">
        <f t="shared" si="53"/>
        <v>71.40358548316573</v>
      </c>
      <c r="AH32" s="61">
        <f>AH33</f>
        <v>281.6</v>
      </c>
      <c r="AI32" s="61">
        <f>AI33</f>
        <v>369.1</v>
      </c>
      <c r="AJ32" s="32">
        <f t="shared" si="11"/>
        <v>87.5</v>
      </c>
      <c r="AK32" s="7" t="s">
        <v>27</v>
      </c>
      <c r="AL32" s="61">
        <f>AL33</f>
        <v>4</v>
      </c>
      <c r="AM32" s="61">
        <f>AM33</f>
        <v>0</v>
      </c>
      <c r="AN32" s="7">
        <f t="shared" si="12"/>
        <v>-4</v>
      </c>
      <c r="AO32" s="32">
        <f t="shared" si="13"/>
        <v>0</v>
      </c>
      <c r="AP32" s="14">
        <f t="shared" si="45"/>
        <v>1317.1</v>
      </c>
      <c r="AQ32" s="15">
        <f t="shared" si="45"/>
        <v>1392.3000000000002</v>
      </c>
      <c r="AR32" s="15">
        <f t="shared" si="14"/>
        <v>75.20000000000027</v>
      </c>
      <c r="AS32" s="16">
        <f t="shared" si="56"/>
        <v>105.70951332472859</v>
      </c>
      <c r="AT32" s="24">
        <f t="shared" si="51"/>
        <v>481.5</v>
      </c>
      <c r="AU32" s="497">
        <f aca="true" t="shared" si="61" ref="AU32:AU40">SUM(AY32+BC32+BG32)</f>
        <v>0</v>
      </c>
      <c r="AV32" s="497">
        <f t="shared" si="40"/>
        <v>-481.5</v>
      </c>
      <c r="AW32" s="498">
        <f aca="true" t="shared" si="62" ref="AW32:AW37">AU32/AT32%</f>
        <v>0</v>
      </c>
      <c r="AX32" s="60">
        <f>AX33</f>
        <v>199.9</v>
      </c>
      <c r="AY32" s="61">
        <f>AY33</f>
        <v>0</v>
      </c>
      <c r="AZ32" s="7">
        <f t="shared" si="47"/>
        <v>-199.9</v>
      </c>
      <c r="BA32" s="19">
        <f aca="true" t="shared" si="63" ref="BA32:BA39">AY32/AX32%</f>
        <v>0</v>
      </c>
      <c r="BB32" s="60">
        <f>BB33</f>
        <v>277.5</v>
      </c>
      <c r="BC32" s="61">
        <f>BC33</f>
        <v>0</v>
      </c>
      <c r="BD32" s="7">
        <f aca="true" t="shared" si="64" ref="BD32:BD38">BC32-BB32</f>
        <v>-277.5</v>
      </c>
      <c r="BE32" s="18" t="s">
        <v>27</v>
      </c>
      <c r="BF32" s="183">
        <f>BF33</f>
        <v>4.1</v>
      </c>
      <c r="BG32" s="61">
        <f>BG33</f>
        <v>0</v>
      </c>
      <c r="BH32" s="61">
        <f>BH33</f>
        <v>-4.1</v>
      </c>
      <c r="BI32" s="28">
        <f>BG32/BF32%</f>
        <v>0</v>
      </c>
      <c r="BJ32" s="26">
        <f t="shared" si="34"/>
        <v>622</v>
      </c>
      <c r="BK32" s="497">
        <f t="shared" si="35"/>
        <v>0</v>
      </c>
      <c r="BL32" s="497">
        <f t="shared" si="36"/>
        <v>-622</v>
      </c>
      <c r="BM32" s="498">
        <f>BK32/BJ32%</f>
        <v>0</v>
      </c>
      <c r="BN32" s="287">
        <f>BN33</f>
        <v>193.3</v>
      </c>
      <c r="BO32" s="60">
        <f>BO33</f>
        <v>0</v>
      </c>
      <c r="BP32" s="7">
        <f t="shared" si="57"/>
        <v>-193.3</v>
      </c>
      <c r="BQ32" s="44">
        <f>BO32/BN32%</f>
        <v>0</v>
      </c>
      <c r="BR32" s="288">
        <f>BR33</f>
        <v>422.8</v>
      </c>
      <c r="BS32" s="61">
        <f>BS33</f>
        <v>0</v>
      </c>
      <c r="BT32" s="61">
        <f>BT33</f>
        <v>-422.8</v>
      </c>
      <c r="BU32" s="32" t="s">
        <v>27</v>
      </c>
      <c r="BV32" s="289">
        <f>BV33</f>
        <v>5.9</v>
      </c>
      <c r="BW32" s="61">
        <f>BW33</f>
        <v>0</v>
      </c>
      <c r="BX32" s="32">
        <f t="shared" si="58"/>
        <v>-5.9</v>
      </c>
      <c r="BY32" s="20" t="s">
        <v>27</v>
      </c>
    </row>
    <row r="33" spans="1:77" ht="40.5" customHeight="1">
      <c r="A33" s="50" t="s">
        <v>39</v>
      </c>
      <c r="B33" s="30">
        <f>J33+Z33+AT33+BJ33</f>
        <v>1939.1</v>
      </c>
      <c r="C33" s="31">
        <f>K33+AA33+AU33+BK33</f>
        <v>1392.3000000000002</v>
      </c>
      <c r="D33" s="33">
        <f t="shared" si="0"/>
        <v>-546.7999999999997</v>
      </c>
      <c r="E33" s="145">
        <f t="shared" si="1"/>
        <v>71.80135114228251</v>
      </c>
      <c r="F33" s="34">
        <f t="shared" si="2"/>
        <v>835.5999999999999</v>
      </c>
      <c r="G33" s="35">
        <f t="shared" si="2"/>
        <v>1392.3000000000002</v>
      </c>
      <c r="H33" s="35">
        <f t="shared" si="3"/>
        <v>556.7000000000003</v>
      </c>
      <c r="I33" s="36">
        <f t="shared" si="55"/>
        <v>166.62278602202014</v>
      </c>
      <c r="J33" s="37">
        <f t="shared" si="42"/>
        <v>321.3</v>
      </c>
      <c r="K33" s="38">
        <f t="shared" si="43"/>
        <v>859.9</v>
      </c>
      <c r="L33" s="38">
        <f t="shared" si="5"/>
        <v>538.5999999999999</v>
      </c>
      <c r="M33" s="43">
        <f t="shared" si="60"/>
        <v>267.63149704326173</v>
      </c>
      <c r="N33" s="57">
        <v>45.9</v>
      </c>
      <c r="O33" s="58">
        <v>73.8</v>
      </c>
      <c r="P33" s="32">
        <f t="shared" si="52"/>
        <v>27.9</v>
      </c>
      <c r="Q33" s="32" t="s">
        <v>27</v>
      </c>
      <c r="R33" s="58">
        <v>189</v>
      </c>
      <c r="S33" s="58">
        <v>104.1</v>
      </c>
      <c r="T33" s="32">
        <f t="shared" si="27"/>
        <v>-84.9</v>
      </c>
      <c r="U33" s="32">
        <f t="shared" si="44"/>
        <v>55.07936507936508</v>
      </c>
      <c r="V33" s="58">
        <v>86.4</v>
      </c>
      <c r="W33" s="58">
        <v>682</v>
      </c>
      <c r="X33" s="32">
        <f t="shared" si="9"/>
        <v>595.6</v>
      </c>
      <c r="Y33" s="7" t="s">
        <v>94</v>
      </c>
      <c r="Z33" s="38">
        <f t="shared" si="39"/>
        <v>514.3</v>
      </c>
      <c r="AA33" s="38">
        <f t="shared" si="28"/>
        <v>532.4000000000001</v>
      </c>
      <c r="AB33" s="38">
        <f t="shared" si="29"/>
        <v>18.100000000000136</v>
      </c>
      <c r="AC33" s="38">
        <f t="shared" si="59"/>
        <v>103.51934668481434</v>
      </c>
      <c r="AD33" s="58">
        <v>228.7</v>
      </c>
      <c r="AE33" s="58">
        <v>163.3</v>
      </c>
      <c r="AF33" s="32">
        <f t="shared" si="30"/>
        <v>-65.39999999999998</v>
      </c>
      <c r="AG33" s="32">
        <f t="shared" si="53"/>
        <v>71.40358548316573</v>
      </c>
      <c r="AH33" s="58">
        <v>281.6</v>
      </c>
      <c r="AI33" s="58">
        <v>369.1</v>
      </c>
      <c r="AJ33" s="32">
        <f t="shared" si="11"/>
        <v>87.5</v>
      </c>
      <c r="AK33" s="32" t="s">
        <v>27</v>
      </c>
      <c r="AL33" s="58">
        <v>4</v>
      </c>
      <c r="AM33" s="58"/>
      <c r="AN33" s="32">
        <f t="shared" si="12"/>
        <v>-4</v>
      </c>
      <c r="AO33" s="32">
        <f t="shared" si="13"/>
        <v>0</v>
      </c>
      <c r="AP33" s="40">
        <f t="shared" si="45"/>
        <v>1317.1</v>
      </c>
      <c r="AQ33" s="41">
        <f t="shared" si="45"/>
        <v>1392.3000000000002</v>
      </c>
      <c r="AR33" s="41">
        <f t="shared" si="14"/>
        <v>75.20000000000027</v>
      </c>
      <c r="AS33" s="42">
        <f t="shared" si="56"/>
        <v>105.70951332472859</v>
      </c>
      <c r="AT33" s="37">
        <f t="shared" si="51"/>
        <v>481.5</v>
      </c>
      <c r="AU33" s="38">
        <f t="shared" si="61"/>
        <v>0</v>
      </c>
      <c r="AV33" s="38">
        <f t="shared" si="40"/>
        <v>-481.5</v>
      </c>
      <c r="AW33" s="43">
        <f t="shared" si="62"/>
        <v>0</v>
      </c>
      <c r="AX33" s="59">
        <v>199.9</v>
      </c>
      <c r="AY33" s="58"/>
      <c r="AZ33" s="32">
        <f t="shared" si="47"/>
        <v>-199.9</v>
      </c>
      <c r="BA33" s="44">
        <f t="shared" si="63"/>
        <v>0</v>
      </c>
      <c r="BB33" s="59">
        <v>277.5</v>
      </c>
      <c r="BC33" s="58"/>
      <c r="BD33" s="32">
        <f t="shared" si="64"/>
        <v>-277.5</v>
      </c>
      <c r="BE33" s="28" t="s">
        <v>27</v>
      </c>
      <c r="BF33" s="57">
        <v>4.1</v>
      </c>
      <c r="BG33" s="58"/>
      <c r="BH33" s="32">
        <f aca="true" t="shared" si="65" ref="BH33:BH38">BG33-BF33</f>
        <v>-4.1</v>
      </c>
      <c r="BI33" s="28">
        <f>BG33/BF33%</f>
        <v>0</v>
      </c>
      <c r="BJ33" s="45">
        <f>BN33+BR33+BV33</f>
        <v>622</v>
      </c>
      <c r="BK33" s="38">
        <f>SUM(BO33+BS33+BW33)</f>
        <v>0</v>
      </c>
      <c r="BL33" s="38">
        <f t="shared" si="36"/>
        <v>-622</v>
      </c>
      <c r="BM33" s="498">
        <f aca="true" t="shared" si="66" ref="BM33:BM38">BK33/BJ33%</f>
        <v>0</v>
      </c>
      <c r="BN33" s="284">
        <v>193.3</v>
      </c>
      <c r="BO33" s="58"/>
      <c r="BP33" s="32">
        <f t="shared" si="57"/>
        <v>-193.3</v>
      </c>
      <c r="BQ33" s="44">
        <f>BO33/BN33%</f>
        <v>0</v>
      </c>
      <c r="BR33" s="285">
        <v>422.8</v>
      </c>
      <c r="BS33" s="58"/>
      <c r="BT33" s="32">
        <f aca="true" t="shared" si="67" ref="BT33:BT39">BS33-BR33</f>
        <v>-422.8</v>
      </c>
      <c r="BU33" s="32" t="s">
        <v>27</v>
      </c>
      <c r="BV33" s="286">
        <v>5.9</v>
      </c>
      <c r="BW33" s="58"/>
      <c r="BX33" s="32">
        <f t="shared" si="58"/>
        <v>-5.9</v>
      </c>
      <c r="BY33" s="145" t="s">
        <v>27</v>
      </c>
    </row>
    <row r="34" spans="1:77" s="21" customFormat="1" ht="33" customHeight="1">
      <c r="A34" s="51" t="s">
        <v>40</v>
      </c>
      <c r="B34" s="60">
        <f>B35</f>
        <v>103.4</v>
      </c>
      <c r="C34" s="62">
        <f>C35</f>
        <v>318.90000000000003</v>
      </c>
      <c r="D34" s="8">
        <f t="shared" si="0"/>
        <v>215.50000000000003</v>
      </c>
      <c r="E34" s="20"/>
      <c r="F34" s="9">
        <f t="shared" si="2"/>
        <v>0</v>
      </c>
      <c r="G34" s="10">
        <f t="shared" si="2"/>
        <v>318.90000000000003</v>
      </c>
      <c r="H34" s="10">
        <f t="shared" si="3"/>
        <v>318.90000000000003</v>
      </c>
      <c r="I34" s="11" t="e">
        <f t="shared" si="55"/>
        <v>#DIV/0!</v>
      </c>
      <c r="J34" s="24">
        <f t="shared" si="42"/>
        <v>0</v>
      </c>
      <c r="K34" s="497">
        <f t="shared" si="43"/>
        <v>151.10000000000002</v>
      </c>
      <c r="L34" s="497">
        <f t="shared" si="5"/>
        <v>151.10000000000002</v>
      </c>
      <c r="M34" s="43"/>
      <c r="N34" s="62"/>
      <c r="O34" s="62">
        <f>O35</f>
        <v>10.9</v>
      </c>
      <c r="P34" s="32">
        <f t="shared" si="52"/>
        <v>10.9</v>
      </c>
      <c r="Q34" s="7"/>
      <c r="R34" s="62"/>
      <c r="S34" s="62">
        <f>S35</f>
        <v>71.4</v>
      </c>
      <c r="T34" s="7">
        <f t="shared" si="27"/>
        <v>71.4</v>
      </c>
      <c r="U34" s="7"/>
      <c r="V34" s="62">
        <f>V35</f>
        <v>0</v>
      </c>
      <c r="W34" s="62">
        <f>W35</f>
        <v>68.8</v>
      </c>
      <c r="X34" s="32">
        <f t="shared" si="9"/>
        <v>68.8</v>
      </c>
      <c r="Y34" s="32"/>
      <c r="Z34" s="497">
        <f t="shared" si="39"/>
        <v>0</v>
      </c>
      <c r="AA34" s="497">
        <f t="shared" si="28"/>
        <v>167.8</v>
      </c>
      <c r="AB34" s="497">
        <f t="shared" si="29"/>
        <v>167.8</v>
      </c>
      <c r="AC34" s="38"/>
      <c r="AD34" s="62"/>
      <c r="AE34" s="62">
        <f>AE35</f>
        <v>43.1</v>
      </c>
      <c r="AF34" s="7">
        <f t="shared" si="30"/>
        <v>43.1</v>
      </c>
      <c r="AG34" s="32"/>
      <c r="AH34" s="62"/>
      <c r="AI34" s="62">
        <f>AI35</f>
        <v>124.7</v>
      </c>
      <c r="AJ34" s="7">
        <f t="shared" si="11"/>
        <v>124.7</v>
      </c>
      <c r="AK34" s="7"/>
      <c r="AL34" s="61">
        <f>AL35</f>
        <v>0</v>
      </c>
      <c r="AM34" s="61">
        <f>AM35</f>
        <v>0</v>
      </c>
      <c r="AN34" s="7">
        <f t="shared" si="12"/>
        <v>0</v>
      </c>
      <c r="AO34" s="7"/>
      <c r="AP34" s="14">
        <f>J34+Z34+AT34</f>
        <v>0</v>
      </c>
      <c r="AQ34" s="63">
        <f>AQ35</f>
        <v>318.90000000000003</v>
      </c>
      <c r="AR34" s="15">
        <f t="shared" si="14"/>
        <v>318.90000000000003</v>
      </c>
      <c r="AS34" s="16" t="e">
        <f t="shared" si="56"/>
        <v>#DIV/0!</v>
      </c>
      <c r="AT34" s="24">
        <f t="shared" si="51"/>
        <v>0</v>
      </c>
      <c r="AU34" s="497">
        <f t="shared" si="61"/>
        <v>0</v>
      </c>
      <c r="AV34" s="497">
        <f t="shared" si="40"/>
        <v>0</v>
      </c>
      <c r="AW34" s="498" t="s">
        <v>27</v>
      </c>
      <c r="AX34" s="60">
        <f>AX35</f>
        <v>0</v>
      </c>
      <c r="AY34" s="62">
        <f>AY35</f>
        <v>0</v>
      </c>
      <c r="AZ34" s="7">
        <f t="shared" si="47"/>
        <v>0</v>
      </c>
      <c r="BA34" s="19" t="e">
        <f t="shared" si="63"/>
        <v>#DIV/0!</v>
      </c>
      <c r="BB34" s="60">
        <f>BB35</f>
        <v>0</v>
      </c>
      <c r="BC34" s="62">
        <f>BC35</f>
        <v>0</v>
      </c>
      <c r="BD34" s="32">
        <f t="shared" si="64"/>
        <v>0</v>
      </c>
      <c r="BE34" s="28"/>
      <c r="BF34" s="62">
        <f>BF35</f>
        <v>0</v>
      </c>
      <c r="BG34" s="62">
        <f>BG35</f>
        <v>0</v>
      </c>
      <c r="BH34" s="32">
        <f t="shared" si="65"/>
        <v>0</v>
      </c>
      <c r="BI34" s="28"/>
      <c r="BJ34" s="26">
        <f t="shared" si="34"/>
        <v>0</v>
      </c>
      <c r="BK34" s="497">
        <f t="shared" si="35"/>
        <v>0</v>
      </c>
      <c r="BL34" s="497">
        <f t="shared" si="36"/>
        <v>0</v>
      </c>
      <c r="BM34" s="43" t="s">
        <v>27</v>
      </c>
      <c r="BN34" s="289"/>
      <c r="BO34" s="62">
        <f>BO35</f>
        <v>0</v>
      </c>
      <c r="BP34" s="32">
        <f t="shared" si="57"/>
        <v>0</v>
      </c>
      <c r="BQ34" s="44" t="s">
        <v>27</v>
      </c>
      <c r="BR34" s="288">
        <f>BR35</f>
        <v>0</v>
      </c>
      <c r="BS34" s="61">
        <f>BS35</f>
        <v>0</v>
      </c>
      <c r="BT34" s="7">
        <f t="shared" si="67"/>
        <v>0</v>
      </c>
      <c r="BU34" s="32"/>
      <c r="BV34" s="289"/>
      <c r="BW34" s="61">
        <f>BW35</f>
        <v>0</v>
      </c>
      <c r="BX34" s="7">
        <f t="shared" si="58"/>
        <v>0</v>
      </c>
      <c r="BY34" s="7"/>
    </row>
    <row r="35" spans="1:77" ht="40.5" customHeight="1">
      <c r="A35" s="64" t="s">
        <v>41</v>
      </c>
      <c r="B35" s="30">
        <f>J35+Z35+AT35+BJ35</f>
        <v>103.4</v>
      </c>
      <c r="C35" s="31">
        <f>K35+AA35+AU35+BK35</f>
        <v>318.90000000000003</v>
      </c>
      <c r="D35" s="33">
        <f t="shared" si="0"/>
        <v>215.50000000000003</v>
      </c>
      <c r="E35" s="145"/>
      <c r="F35" s="34">
        <f t="shared" si="2"/>
        <v>103.4</v>
      </c>
      <c r="G35" s="35">
        <f t="shared" si="2"/>
        <v>318.90000000000003</v>
      </c>
      <c r="H35" s="35">
        <f t="shared" si="3"/>
        <v>215.50000000000003</v>
      </c>
      <c r="I35" s="36">
        <f t="shared" si="55"/>
        <v>308.4139264990329</v>
      </c>
      <c r="J35" s="37">
        <f t="shared" si="42"/>
        <v>0</v>
      </c>
      <c r="K35" s="38">
        <f t="shared" si="43"/>
        <v>151.10000000000002</v>
      </c>
      <c r="L35" s="38">
        <f t="shared" si="5"/>
        <v>151.10000000000002</v>
      </c>
      <c r="M35" s="43"/>
      <c r="N35" s="57"/>
      <c r="O35" s="58">
        <v>10.9</v>
      </c>
      <c r="P35" s="32">
        <f t="shared" si="52"/>
        <v>10.9</v>
      </c>
      <c r="Q35" s="7"/>
      <c r="R35" s="58"/>
      <c r="S35" s="58">
        <v>71.4</v>
      </c>
      <c r="T35" s="32">
        <f t="shared" si="27"/>
        <v>71.4</v>
      </c>
      <c r="U35" s="7"/>
      <c r="V35" s="58"/>
      <c r="W35" s="58">
        <v>68.8</v>
      </c>
      <c r="X35" s="32">
        <f t="shared" si="9"/>
        <v>68.8</v>
      </c>
      <c r="Y35" s="32"/>
      <c r="Z35" s="38">
        <f t="shared" si="39"/>
        <v>103.4</v>
      </c>
      <c r="AA35" s="38">
        <f t="shared" si="28"/>
        <v>167.8</v>
      </c>
      <c r="AB35" s="38">
        <f t="shared" si="29"/>
        <v>64.4</v>
      </c>
      <c r="AC35" s="38"/>
      <c r="AD35" s="389">
        <v>103.4</v>
      </c>
      <c r="AE35" s="58">
        <v>43.1</v>
      </c>
      <c r="AF35" s="32">
        <f t="shared" si="30"/>
        <v>-60.300000000000004</v>
      </c>
      <c r="AG35" s="32"/>
      <c r="AH35" s="58"/>
      <c r="AI35" s="58">
        <v>124.7</v>
      </c>
      <c r="AJ35" s="32">
        <f t="shared" si="11"/>
        <v>124.7</v>
      </c>
      <c r="AK35" s="7"/>
      <c r="AL35" s="58"/>
      <c r="AM35" s="58"/>
      <c r="AN35" s="32">
        <f t="shared" si="12"/>
        <v>0</v>
      </c>
      <c r="AO35" s="32"/>
      <c r="AP35" s="14">
        <f>J35+Z35+AT35</f>
        <v>103.4</v>
      </c>
      <c r="AQ35" s="41">
        <f aca="true" t="shared" si="68" ref="AP35:AQ40">K35+AA35+AU35</f>
        <v>318.90000000000003</v>
      </c>
      <c r="AR35" s="41">
        <f t="shared" si="14"/>
        <v>215.50000000000003</v>
      </c>
      <c r="AS35" s="42">
        <f t="shared" si="56"/>
        <v>308.4139264990329</v>
      </c>
      <c r="AT35" s="37">
        <f t="shared" si="51"/>
        <v>0</v>
      </c>
      <c r="AU35" s="38">
        <f t="shared" si="61"/>
        <v>0</v>
      </c>
      <c r="AV35" s="38">
        <f t="shared" si="40"/>
        <v>0</v>
      </c>
      <c r="AW35" s="43" t="s">
        <v>27</v>
      </c>
      <c r="AX35" s="59"/>
      <c r="AY35" s="58"/>
      <c r="AZ35" s="32">
        <f t="shared" si="47"/>
        <v>0</v>
      </c>
      <c r="BA35" s="44" t="e">
        <f t="shared" si="63"/>
        <v>#DIV/0!</v>
      </c>
      <c r="BB35" s="59"/>
      <c r="BC35" s="58"/>
      <c r="BD35" s="32">
        <f t="shared" si="64"/>
        <v>0</v>
      </c>
      <c r="BE35" s="28"/>
      <c r="BF35" s="57"/>
      <c r="BG35" s="58"/>
      <c r="BH35" s="32">
        <f t="shared" si="65"/>
        <v>0</v>
      </c>
      <c r="BI35" s="28"/>
      <c r="BJ35" s="45">
        <f t="shared" si="34"/>
        <v>0</v>
      </c>
      <c r="BK35" s="38">
        <f t="shared" si="35"/>
        <v>0</v>
      </c>
      <c r="BL35" s="38">
        <f t="shared" si="36"/>
        <v>0</v>
      </c>
      <c r="BM35" s="43" t="s">
        <v>27</v>
      </c>
      <c r="BN35" s="284"/>
      <c r="BO35" s="58"/>
      <c r="BP35" s="32">
        <f t="shared" si="57"/>
        <v>0</v>
      </c>
      <c r="BQ35" s="44" t="s">
        <v>27</v>
      </c>
      <c r="BR35" s="285"/>
      <c r="BS35" s="58"/>
      <c r="BT35" s="7">
        <f t="shared" si="67"/>
        <v>0</v>
      </c>
      <c r="BU35" s="32"/>
      <c r="BV35" s="286"/>
      <c r="BW35" s="58"/>
      <c r="BX35" s="32">
        <f t="shared" si="58"/>
        <v>0</v>
      </c>
      <c r="BY35" s="32"/>
    </row>
    <row r="36" spans="1:77" s="66" customFormat="1" ht="33.75" customHeight="1">
      <c r="A36" s="65" t="s">
        <v>42</v>
      </c>
      <c r="B36" s="60">
        <f>B38+B37</f>
        <v>521.9000000000001</v>
      </c>
      <c r="C36" s="62">
        <f>C38+C37</f>
        <v>5560.2</v>
      </c>
      <c r="D36" s="7">
        <f t="shared" si="0"/>
        <v>5038.299999999999</v>
      </c>
      <c r="E36" s="20">
        <f t="shared" si="1"/>
        <v>1065.3765089097526</v>
      </c>
      <c r="F36" s="9">
        <f t="shared" si="2"/>
        <v>262.5</v>
      </c>
      <c r="G36" s="10">
        <f t="shared" si="2"/>
        <v>5560.2</v>
      </c>
      <c r="H36" s="10">
        <f t="shared" si="3"/>
        <v>5297.7</v>
      </c>
      <c r="I36" s="184" t="s">
        <v>27</v>
      </c>
      <c r="J36" s="24">
        <f t="shared" si="42"/>
        <v>131.6</v>
      </c>
      <c r="K36" s="497">
        <f t="shared" si="43"/>
        <v>4266</v>
      </c>
      <c r="L36" s="497">
        <f t="shared" si="5"/>
        <v>4134.4</v>
      </c>
      <c r="M36" s="498" t="s">
        <v>27</v>
      </c>
      <c r="N36" s="62">
        <f>N38+N37</f>
        <v>44</v>
      </c>
      <c r="O36" s="62">
        <f>O38+O37</f>
        <v>3241.7999999999997</v>
      </c>
      <c r="P36" s="7">
        <f t="shared" si="52"/>
        <v>3197.7999999999997</v>
      </c>
      <c r="Q36" s="32" t="s">
        <v>27</v>
      </c>
      <c r="R36" s="62">
        <f>R38+R37</f>
        <v>43.8</v>
      </c>
      <c r="S36" s="62">
        <f>S38+S37</f>
        <v>321.90000000000003</v>
      </c>
      <c r="T36" s="7">
        <f t="shared" si="27"/>
        <v>278.1</v>
      </c>
      <c r="U36" s="7" t="s">
        <v>27</v>
      </c>
      <c r="V36" s="62">
        <f>V38+V37</f>
        <v>43.8</v>
      </c>
      <c r="W36" s="62">
        <f>W38+W37</f>
        <v>702.3</v>
      </c>
      <c r="X36" s="7">
        <f t="shared" si="9"/>
        <v>658.5</v>
      </c>
      <c r="Y36" s="7" t="s">
        <v>94</v>
      </c>
      <c r="Z36" s="497">
        <f t="shared" si="39"/>
        <v>130.9</v>
      </c>
      <c r="AA36" s="497">
        <f t="shared" si="28"/>
        <v>1294.2</v>
      </c>
      <c r="AB36" s="497">
        <f t="shared" si="29"/>
        <v>1163.3</v>
      </c>
      <c r="AC36" s="497">
        <f t="shared" si="59"/>
        <v>988.6936592818945</v>
      </c>
      <c r="AD36" s="62">
        <f>AD38+AD37</f>
        <v>43.7</v>
      </c>
      <c r="AE36" s="62">
        <f>AE38+AE37</f>
        <v>86</v>
      </c>
      <c r="AF36" s="7">
        <f t="shared" si="30"/>
        <v>42.3</v>
      </c>
      <c r="AG36" s="7" t="s">
        <v>27</v>
      </c>
      <c r="AH36" s="62">
        <f>AH38+AH37</f>
        <v>43.7</v>
      </c>
      <c r="AI36" s="62">
        <f>AI38+AI37</f>
        <v>1208.2</v>
      </c>
      <c r="AJ36" s="7">
        <f t="shared" si="11"/>
        <v>1164.5</v>
      </c>
      <c r="AK36" s="7" t="s">
        <v>27</v>
      </c>
      <c r="AL36" s="61">
        <f>AL38+AL37</f>
        <v>43.5</v>
      </c>
      <c r="AM36" s="61">
        <f>AM38+AM37</f>
        <v>0</v>
      </c>
      <c r="AN36" s="7">
        <f t="shared" si="12"/>
        <v>-43.5</v>
      </c>
      <c r="AO36" s="7"/>
      <c r="AP36" s="14">
        <f t="shared" si="68"/>
        <v>392.6</v>
      </c>
      <c r="AQ36" s="15">
        <f t="shared" si="68"/>
        <v>5560.2</v>
      </c>
      <c r="AR36" s="15">
        <f t="shared" si="14"/>
        <v>5167.599999999999</v>
      </c>
      <c r="AS36" s="16" t="s">
        <v>27</v>
      </c>
      <c r="AT36" s="24">
        <f t="shared" si="51"/>
        <v>130.10000000000002</v>
      </c>
      <c r="AU36" s="497">
        <f t="shared" si="61"/>
        <v>0</v>
      </c>
      <c r="AV36" s="497">
        <f t="shared" si="40"/>
        <v>-130.10000000000002</v>
      </c>
      <c r="AW36" s="498" t="s">
        <v>27</v>
      </c>
      <c r="AX36" s="60">
        <f>AX38+AX37</f>
        <v>43.5</v>
      </c>
      <c r="AY36" s="62">
        <f>AY38+AY37</f>
        <v>0</v>
      </c>
      <c r="AZ36" s="7">
        <f t="shared" si="47"/>
        <v>-43.5</v>
      </c>
      <c r="BA36" s="19">
        <f t="shared" si="63"/>
        <v>0</v>
      </c>
      <c r="BB36" s="60">
        <f>BB38+BB37</f>
        <v>43.4</v>
      </c>
      <c r="BC36" s="62">
        <f>BC38+BC37</f>
        <v>0</v>
      </c>
      <c r="BD36" s="7">
        <f t="shared" si="64"/>
        <v>-43.4</v>
      </c>
      <c r="BE36" s="18" t="s">
        <v>27</v>
      </c>
      <c r="BF36" s="62">
        <f>BF38+BF37</f>
        <v>43.2</v>
      </c>
      <c r="BG36" s="62">
        <f>BG38+BG37</f>
        <v>0</v>
      </c>
      <c r="BH36" s="7">
        <f t="shared" si="65"/>
        <v>-43.2</v>
      </c>
      <c r="BI36" s="185" t="s">
        <v>27</v>
      </c>
      <c r="BJ36" s="26">
        <f t="shared" si="34"/>
        <v>129.3</v>
      </c>
      <c r="BK36" s="497">
        <f t="shared" si="35"/>
        <v>0</v>
      </c>
      <c r="BL36" s="497">
        <f t="shared" si="36"/>
        <v>-129.3</v>
      </c>
      <c r="BM36" s="498">
        <f t="shared" si="66"/>
        <v>0</v>
      </c>
      <c r="BN36" s="289">
        <f>BN38+BN37</f>
        <v>43.2</v>
      </c>
      <c r="BO36" s="62">
        <f>BO38+BO37</f>
        <v>0</v>
      </c>
      <c r="BP36" s="7">
        <f t="shared" si="57"/>
        <v>-43.2</v>
      </c>
      <c r="BQ36" s="44">
        <f>BO36/BN36%</f>
        <v>0</v>
      </c>
      <c r="BR36" s="288">
        <f>BR38+BR37</f>
        <v>43.1</v>
      </c>
      <c r="BS36" s="61">
        <f>BS38+BS37</f>
        <v>0</v>
      </c>
      <c r="BT36" s="7">
        <f t="shared" si="67"/>
        <v>-43.1</v>
      </c>
      <c r="BU36" s="32" t="s">
        <v>27</v>
      </c>
      <c r="BV36" s="289">
        <f>BV38+BV37</f>
        <v>43</v>
      </c>
      <c r="BW36" s="61">
        <f>BW38+BW37</f>
        <v>0</v>
      </c>
      <c r="BX36" s="7">
        <f t="shared" si="58"/>
        <v>-43</v>
      </c>
      <c r="BY36" s="32" t="s">
        <v>27</v>
      </c>
    </row>
    <row r="37" spans="1:77" s="1" customFormat="1" ht="22.5" customHeight="1">
      <c r="A37" s="46" t="s">
        <v>43</v>
      </c>
      <c r="B37" s="30">
        <f aca="true" t="shared" si="69" ref="B37:C40">J37+Z37+AT37+BJ37</f>
        <v>521.9000000000001</v>
      </c>
      <c r="C37" s="31">
        <f t="shared" si="69"/>
        <v>340.7</v>
      </c>
      <c r="D37" s="32">
        <f t="shared" si="0"/>
        <v>-181.2000000000001</v>
      </c>
      <c r="E37" s="145">
        <f t="shared" si="1"/>
        <v>65.28070511592257</v>
      </c>
      <c r="F37" s="34">
        <f t="shared" si="2"/>
        <v>262.5</v>
      </c>
      <c r="G37" s="35">
        <f t="shared" si="2"/>
        <v>340.7</v>
      </c>
      <c r="H37" s="35">
        <f t="shared" si="3"/>
        <v>78.19999999999999</v>
      </c>
      <c r="I37" s="36">
        <f>G37/F37%</f>
        <v>129.7904761904762</v>
      </c>
      <c r="J37" s="37">
        <f t="shared" si="42"/>
        <v>131.6</v>
      </c>
      <c r="K37" s="38">
        <f t="shared" si="43"/>
        <v>233.29999999999998</v>
      </c>
      <c r="L37" s="38">
        <f t="shared" si="5"/>
        <v>101.69999999999999</v>
      </c>
      <c r="M37" s="43">
        <f t="shared" si="60"/>
        <v>177.27963525835867</v>
      </c>
      <c r="N37" s="57">
        <v>44</v>
      </c>
      <c r="O37" s="58">
        <v>125.6</v>
      </c>
      <c r="P37" s="32">
        <f t="shared" si="52"/>
        <v>81.6</v>
      </c>
      <c r="Q37" s="32" t="s">
        <v>27</v>
      </c>
      <c r="R37" s="58">
        <v>43.8</v>
      </c>
      <c r="S37" s="58">
        <v>53.8</v>
      </c>
      <c r="T37" s="32">
        <f t="shared" si="27"/>
        <v>10</v>
      </c>
      <c r="U37" s="7">
        <f t="shared" si="44"/>
        <v>122.83105022831052</v>
      </c>
      <c r="V37" s="58">
        <v>43.8</v>
      </c>
      <c r="W37" s="58">
        <v>53.9</v>
      </c>
      <c r="X37" s="32">
        <f t="shared" si="9"/>
        <v>10.100000000000001</v>
      </c>
      <c r="Y37" s="32">
        <f>W37/V37%</f>
        <v>123.05936073059362</v>
      </c>
      <c r="Z37" s="38">
        <f t="shared" si="39"/>
        <v>130.9</v>
      </c>
      <c r="AA37" s="38">
        <f t="shared" si="28"/>
        <v>107.4</v>
      </c>
      <c r="AB37" s="38">
        <f t="shared" si="29"/>
        <v>-23.5</v>
      </c>
      <c r="AC37" s="38">
        <f t="shared" si="59"/>
        <v>82.04736440030557</v>
      </c>
      <c r="AD37" s="58">
        <v>43.7</v>
      </c>
      <c r="AE37" s="58">
        <v>53.7</v>
      </c>
      <c r="AF37" s="32">
        <f t="shared" si="30"/>
        <v>10</v>
      </c>
      <c r="AG37" s="32">
        <f t="shared" si="53"/>
        <v>122.883295194508</v>
      </c>
      <c r="AH37" s="58">
        <v>43.7</v>
      </c>
      <c r="AI37" s="58">
        <v>53.7</v>
      </c>
      <c r="AJ37" s="32">
        <f t="shared" si="11"/>
        <v>10</v>
      </c>
      <c r="AK37" s="32">
        <f t="shared" si="48"/>
        <v>122.883295194508</v>
      </c>
      <c r="AL37" s="58">
        <v>43.5</v>
      </c>
      <c r="AM37" s="58"/>
      <c r="AN37" s="32">
        <f t="shared" si="12"/>
        <v>-43.5</v>
      </c>
      <c r="AO37" s="32"/>
      <c r="AP37" s="40">
        <f t="shared" si="68"/>
        <v>392.6</v>
      </c>
      <c r="AQ37" s="41">
        <f t="shared" si="68"/>
        <v>340.7</v>
      </c>
      <c r="AR37" s="41">
        <f t="shared" si="14"/>
        <v>-51.900000000000034</v>
      </c>
      <c r="AS37" s="42" t="s">
        <v>27</v>
      </c>
      <c r="AT37" s="37">
        <f t="shared" si="51"/>
        <v>130.10000000000002</v>
      </c>
      <c r="AU37" s="38">
        <f t="shared" si="61"/>
        <v>0</v>
      </c>
      <c r="AV37" s="38">
        <f t="shared" si="40"/>
        <v>-130.10000000000002</v>
      </c>
      <c r="AW37" s="43">
        <f t="shared" si="62"/>
        <v>0</v>
      </c>
      <c r="AX37" s="59">
        <v>43.5</v>
      </c>
      <c r="AY37" s="58"/>
      <c r="AZ37" s="32">
        <f t="shared" si="47"/>
        <v>-43.5</v>
      </c>
      <c r="BA37" s="44">
        <f t="shared" si="63"/>
        <v>0</v>
      </c>
      <c r="BB37" s="59">
        <v>43.4</v>
      </c>
      <c r="BC37" s="58"/>
      <c r="BD37" s="32">
        <f t="shared" si="64"/>
        <v>-43.4</v>
      </c>
      <c r="BE37" s="28"/>
      <c r="BF37" s="57">
        <v>43.2</v>
      </c>
      <c r="BG37" s="58"/>
      <c r="BH37" s="32">
        <f t="shared" si="65"/>
        <v>-43.2</v>
      </c>
      <c r="BI37" s="28"/>
      <c r="BJ37" s="45">
        <f t="shared" si="34"/>
        <v>129.3</v>
      </c>
      <c r="BK37" s="38">
        <f t="shared" si="35"/>
        <v>0</v>
      </c>
      <c r="BL37" s="38">
        <f>BK37-BJ37</f>
        <v>-129.3</v>
      </c>
      <c r="BM37" s="43" t="s">
        <v>27</v>
      </c>
      <c r="BN37" s="284">
        <v>43.2</v>
      </c>
      <c r="BO37" s="58"/>
      <c r="BP37" s="7">
        <f t="shared" si="57"/>
        <v>-43.2</v>
      </c>
      <c r="BQ37" s="44" t="s">
        <v>27</v>
      </c>
      <c r="BR37" s="285">
        <v>43.1</v>
      </c>
      <c r="BS37" s="58"/>
      <c r="BT37" s="32">
        <f t="shared" si="67"/>
        <v>-43.1</v>
      </c>
      <c r="BU37" s="32" t="s">
        <v>27</v>
      </c>
      <c r="BV37" s="286">
        <v>43</v>
      </c>
      <c r="BW37" s="58"/>
      <c r="BX37" s="32">
        <f t="shared" si="58"/>
        <v>-43</v>
      </c>
      <c r="BY37" s="32">
        <f>BW37/BV37%</f>
        <v>0</v>
      </c>
    </row>
    <row r="38" spans="1:77" ht="21.75" customHeight="1">
      <c r="A38" s="64" t="s">
        <v>44</v>
      </c>
      <c r="B38" s="30">
        <f t="shared" si="69"/>
        <v>0</v>
      </c>
      <c r="C38" s="31">
        <f t="shared" si="69"/>
        <v>5219.5</v>
      </c>
      <c r="D38" s="33">
        <f t="shared" si="0"/>
        <v>5219.5</v>
      </c>
      <c r="E38" s="145"/>
      <c r="F38" s="34">
        <f t="shared" si="2"/>
        <v>0</v>
      </c>
      <c r="G38" s="35">
        <f t="shared" si="2"/>
        <v>5219.5</v>
      </c>
      <c r="H38" s="35">
        <f t="shared" si="3"/>
        <v>5219.5</v>
      </c>
      <c r="I38" s="36" t="e">
        <f>G38/F38%</f>
        <v>#DIV/0!</v>
      </c>
      <c r="J38" s="37">
        <f t="shared" si="42"/>
        <v>0</v>
      </c>
      <c r="K38" s="38">
        <f t="shared" si="43"/>
        <v>4032.7</v>
      </c>
      <c r="L38" s="38">
        <f t="shared" si="5"/>
        <v>4032.7</v>
      </c>
      <c r="M38" s="43"/>
      <c r="N38" s="57"/>
      <c r="O38" s="58">
        <v>3116.2</v>
      </c>
      <c r="P38" s="32">
        <f t="shared" si="52"/>
        <v>3116.2</v>
      </c>
      <c r="Q38" s="32"/>
      <c r="R38" s="58"/>
      <c r="S38" s="58">
        <v>268.1</v>
      </c>
      <c r="T38" s="32">
        <f t="shared" si="27"/>
        <v>268.1</v>
      </c>
      <c r="U38" s="7"/>
      <c r="V38" s="58"/>
      <c r="W38" s="58">
        <v>648.4</v>
      </c>
      <c r="X38" s="32">
        <f t="shared" si="9"/>
        <v>648.4</v>
      </c>
      <c r="Y38" s="32"/>
      <c r="Z38" s="38">
        <f t="shared" si="39"/>
        <v>0</v>
      </c>
      <c r="AA38" s="38">
        <f t="shared" si="28"/>
        <v>1186.8</v>
      </c>
      <c r="AB38" s="38">
        <f t="shared" si="29"/>
        <v>1186.8</v>
      </c>
      <c r="AC38" s="38"/>
      <c r="AD38" s="58"/>
      <c r="AE38" s="58">
        <v>32.3</v>
      </c>
      <c r="AF38" s="32">
        <f t="shared" si="30"/>
        <v>32.3</v>
      </c>
      <c r="AG38" s="32"/>
      <c r="AH38" s="58"/>
      <c r="AI38" s="58">
        <v>1154.5</v>
      </c>
      <c r="AJ38" s="32">
        <f t="shared" si="11"/>
        <v>1154.5</v>
      </c>
      <c r="AK38" s="32"/>
      <c r="AL38" s="58"/>
      <c r="AM38" s="58"/>
      <c r="AN38" s="32">
        <f t="shared" si="12"/>
        <v>0</v>
      </c>
      <c r="AO38" s="32"/>
      <c r="AP38" s="40">
        <f t="shared" si="68"/>
        <v>0</v>
      </c>
      <c r="AQ38" s="41">
        <f t="shared" si="68"/>
        <v>5219.5</v>
      </c>
      <c r="AR38" s="41">
        <f t="shared" si="14"/>
        <v>5219.5</v>
      </c>
      <c r="AS38" s="42" t="s">
        <v>27</v>
      </c>
      <c r="AT38" s="37">
        <f t="shared" si="51"/>
        <v>0</v>
      </c>
      <c r="AU38" s="38">
        <f t="shared" si="61"/>
        <v>0</v>
      </c>
      <c r="AV38" s="38">
        <f t="shared" si="40"/>
        <v>0</v>
      </c>
      <c r="AW38" s="43" t="s">
        <v>27</v>
      </c>
      <c r="AX38" s="59"/>
      <c r="AY38" s="58"/>
      <c r="AZ38" s="32">
        <f t="shared" si="47"/>
        <v>0</v>
      </c>
      <c r="BA38" s="44" t="e">
        <f t="shared" si="63"/>
        <v>#DIV/0!</v>
      </c>
      <c r="BB38" s="59"/>
      <c r="BC38" s="58"/>
      <c r="BD38" s="32">
        <f t="shared" si="64"/>
        <v>0</v>
      </c>
      <c r="BE38" s="28"/>
      <c r="BF38" s="57"/>
      <c r="BG38" s="58"/>
      <c r="BH38" s="32">
        <f t="shared" si="65"/>
        <v>0</v>
      </c>
      <c r="BI38" s="49" t="s">
        <v>27</v>
      </c>
      <c r="BJ38" s="45">
        <f t="shared" si="34"/>
        <v>0</v>
      </c>
      <c r="BK38" s="38">
        <f t="shared" si="35"/>
        <v>0</v>
      </c>
      <c r="BL38" s="38">
        <f>BK38-BJ38</f>
        <v>0</v>
      </c>
      <c r="BM38" s="498" t="e">
        <f t="shared" si="66"/>
        <v>#DIV/0!</v>
      </c>
      <c r="BN38" s="284"/>
      <c r="BO38" s="58"/>
      <c r="BP38" s="7">
        <f t="shared" si="57"/>
        <v>0</v>
      </c>
      <c r="BQ38" s="44" t="e">
        <f>BO38/BN38%</f>
        <v>#DIV/0!</v>
      </c>
      <c r="BR38" s="285"/>
      <c r="BS38" s="58"/>
      <c r="BT38" s="32">
        <f t="shared" si="67"/>
        <v>0</v>
      </c>
      <c r="BU38" s="32"/>
      <c r="BV38" s="286"/>
      <c r="BW38" s="58"/>
      <c r="BX38" s="32">
        <f t="shared" si="58"/>
        <v>0</v>
      </c>
      <c r="BY38" s="32" t="e">
        <f>BW38/BV38%</f>
        <v>#DIV/0!</v>
      </c>
    </row>
    <row r="39" spans="1:77" s="21" customFormat="1" ht="37.5" customHeight="1" thickBot="1">
      <c r="A39" s="65" t="s">
        <v>45</v>
      </c>
      <c r="B39" s="67">
        <f t="shared" si="69"/>
        <v>117.80000000000001</v>
      </c>
      <c r="C39" s="68">
        <f t="shared" si="69"/>
        <v>1531.6999999999998</v>
      </c>
      <c r="D39" s="69">
        <f t="shared" si="0"/>
        <v>1413.8999999999999</v>
      </c>
      <c r="E39" s="20">
        <f t="shared" si="1"/>
        <v>1300.2546689303902</v>
      </c>
      <c r="F39" s="9">
        <f>J39+Z39</f>
        <v>84.2</v>
      </c>
      <c r="G39" s="10">
        <f>K39+AA39</f>
        <v>1531.6999999999998</v>
      </c>
      <c r="H39" s="10">
        <f>G39-F39</f>
        <v>1447.4999999999998</v>
      </c>
      <c r="I39" s="184" t="s">
        <v>27</v>
      </c>
      <c r="J39" s="24">
        <f t="shared" si="42"/>
        <v>39.2</v>
      </c>
      <c r="K39" s="497">
        <f t="shared" si="43"/>
        <v>803.9</v>
      </c>
      <c r="L39" s="497">
        <f>K39-J39</f>
        <v>764.6999999999999</v>
      </c>
      <c r="M39" s="498">
        <f t="shared" si="60"/>
        <v>2050.7653061224487</v>
      </c>
      <c r="N39" s="62">
        <v>5.7</v>
      </c>
      <c r="O39" s="61">
        <v>176</v>
      </c>
      <c r="P39" s="7">
        <f t="shared" si="52"/>
        <v>170.3</v>
      </c>
      <c r="Q39" s="32" t="s">
        <v>27</v>
      </c>
      <c r="R39" s="61">
        <v>13</v>
      </c>
      <c r="S39" s="61">
        <v>420.3</v>
      </c>
      <c r="T39" s="7">
        <f t="shared" si="27"/>
        <v>407.3</v>
      </c>
      <c r="U39" s="7" t="s">
        <v>27</v>
      </c>
      <c r="V39" s="61">
        <v>20.5</v>
      </c>
      <c r="W39" s="61">
        <v>207.6</v>
      </c>
      <c r="X39" s="7">
        <f t="shared" si="9"/>
        <v>187.1</v>
      </c>
      <c r="Y39" s="7" t="s">
        <v>94</v>
      </c>
      <c r="Z39" s="497">
        <f t="shared" si="39"/>
        <v>45</v>
      </c>
      <c r="AA39" s="497">
        <f t="shared" si="28"/>
        <v>727.8</v>
      </c>
      <c r="AB39" s="497">
        <f t="shared" si="29"/>
        <v>682.8</v>
      </c>
      <c r="AC39" s="497" t="s">
        <v>27</v>
      </c>
      <c r="AD39" s="61">
        <v>21.4</v>
      </c>
      <c r="AE39" s="61">
        <v>273.9</v>
      </c>
      <c r="AF39" s="7">
        <f t="shared" si="30"/>
        <v>252.49999999999997</v>
      </c>
      <c r="AG39" s="7" t="s">
        <v>27</v>
      </c>
      <c r="AH39" s="61">
        <v>11.6</v>
      </c>
      <c r="AI39" s="61">
        <v>453.9</v>
      </c>
      <c r="AJ39" s="7">
        <f t="shared" si="11"/>
        <v>442.29999999999995</v>
      </c>
      <c r="AK39" s="7" t="s">
        <v>27</v>
      </c>
      <c r="AL39" s="288">
        <v>12</v>
      </c>
      <c r="AM39" s="61"/>
      <c r="AN39" s="7">
        <f t="shared" si="12"/>
        <v>-12</v>
      </c>
      <c r="AO39" s="7">
        <f>AM39/AL39%</f>
        <v>0</v>
      </c>
      <c r="AP39" s="14">
        <f t="shared" si="68"/>
        <v>107.30000000000001</v>
      </c>
      <c r="AQ39" s="15">
        <f>K39+AA39+AU39</f>
        <v>1531.6999999999998</v>
      </c>
      <c r="AR39" s="15">
        <f>AQ39-AP39</f>
        <v>1424.3999999999999</v>
      </c>
      <c r="AS39" s="16" t="s">
        <v>27</v>
      </c>
      <c r="AT39" s="24">
        <f t="shared" si="51"/>
        <v>23.1</v>
      </c>
      <c r="AU39" s="497">
        <f t="shared" si="61"/>
        <v>0</v>
      </c>
      <c r="AV39" s="497">
        <f t="shared" si="40"/>
        <v>-23.1</v>
      </c>
      <c r="AW39" s="498" t="s">
        <v>27</v>
      </c>
      <c r="AX39" s="287">
        <v>13.2</v>
      </c>
      <c r="AY39" s="61"/>
      <c r="AZ39" s="7">
        <f t="shared" si="47"/>
        <v>-13.2</v>
      </c>
      <c r="BA39" s="19">
        <f t="shared" si="63"/>
        <v>0</v>
      </c>
      <c r="BB39" s="290">
        <v>4.9</v>
      </c>
      <c r="BC39" s="71"/>
      <c r="BD39" s="83">
        <f>BC39-BB39</f>
        <v>-4.9</v>
      </c>
      <c r="BE39" s="18" t="s">
        <v>27</v>
      </c>
      <c r="BF39" s="291">
        <v>5</v>
      </c>
      <c r="BG39" s="71"/>
      <c r="BH39" s="72">
        <f>BG39-BF39</f>
        <v>-5</v>
      </c>
      <c r="BI39" s="49" t="s">
        <v>27</v>
      </c>
      <c r="BJ39" s="26">
        <f t="shared" si="34"/>
        <v>10.5</v>
      </c>
      <c r="BK39" s="497">
        <f t="shared" si="35"/>
        <v>0</v>
      </c>
      <c r="BL39" s="497">
        <f>BK39-BJ39</f>
        <v>-10.5</v>
      </c>
      <c r="BM39" s="498">
        <f>BK39/BJ39%</f>
        <v>0</v>
      </c>
      <c r="BN39" s="287">
        <v>4.1</v>
      </c>
      <c r="BO39" s="61"/>
      <c r="BP39" s="7">
        <f t="shared" si="57"/>
        <v>-4.1</v>
      </c>
      <c r="BQ39" s="44" t="s">
        <v>27</v>
      </c>
      <c r="BR39" s="288">
        <v>3.9</v>
      </c>
      <c r="BS39" s="61"/>
      <c r="BT39" s="7">
        <f t="shared" si="67"/>
        <v>-3.9</v>
      </c>
      <c r="BU39" s="32" t="s">
        <v>27</v>
      </c>
      <c r="BV39" s="289">
        <v>2.5</v>
      </c>
      <c r="BW39" s="61"/>
      <c r="BX39" s="7">
        <f t="shared" si="58"/>
        <v>-2.5</v>
      </c>
      <c r="BY39" s="7">
        <f>BW39/BV39%</f>
        <v>0</v>
      </c>
    </row>
    <row r="40" spans="1:77" s="98" customFormat="1" ht="24" customHeight="1" hidden="1" thickBot="1">
      <c r="A40" s="186" t="s">
        <v>46</v>
      </c>
      <c r="B40" s="73">
        <f t="shared" si="69"/>
        <v>0</v>
      </c>
      <c r="C40" s="74">
        <f t="shared" si="69"/>
        <v>0</v>
      </c>
      <c r="D40" s="75">
        <f t="shared" si="0"/>
        <v>0</v>
      </c>
      <c r="E40" s="76"/>
      <c r="F40" s="77">
        <f>J40+Z40</f>
        <v>0</v>
      </c>
      <c r="G40" s="78">
        <f>K40+AA40</f>
        <v>0</v>
      </c>
      <c r="H40" s="78">
        <f>G40-F40</f>
        <v>0</v>
      </c>
      <c r="I40" s="79"/>
      <c r="J40" s="80">
        <f t="shared" si="42"/>
        <v>0</v>
      </c>
      <c r="K40" s="81">
        <f t="shared" si="43"/>
        <v>0</v>
      </c>
      <c r="L40" s="81">
        <f>K40-J40</f>
        <v>0</v>
      </c>
      <c r="M40" s="97"/>
      <c r="N40" s="82"/>
      <c r="O40" s="71"/>
      <c r="P40" s="83">
        <f>O40-N40</f>
        <v>0</v>
      </c>
      <c r="Q40" s="7"/>
      <c r="R40" s="71"/>
      <c r="S40" s="71"/>
      <c r="T40" s="83">
        <f>S40-R40</f>
        <v>0</v>
      </c>
      <c r="U40" s="7"/>
      <c r="V40" s="71"/>
      <c r="W40" s="71"/>
      <c r="X40" s="72">
        <f>W40-V40</f>
        <v>0</v>
      </c>
      <c r="Y40" s="72"/>
      <c r="Z40" s="81">
        <f t="shared" si="39"/>
        <v>0</v>
      </c>
      <c r="AA40" s="81">
        <f t="shared" si="28"/>
        <v>0</v>
      </c>
      <c r="AB40" s="81">
        <f t="shared" si="29"/>
        <v>0</v>
      </c>
      <c r="AC40" s="81"/>
      <c r="AD40" s="71"/>
      <c r="AE40" s="71"/>
      <c r="AF40" s="83">
        <f>AE40-AD40</f>
        <v>0</v>
      </c>
      <c r="AG40" s="72"/>
      <c r="AH40" s="71"/>
      <c r="AI40" s="71"/>
      <c r="AJ40" s="83">
        <f>AI40-AH40</f>
        <v>0</v>
      </c>
      <c r="AK40" s="7"/>
      <c r="AL40" s="61"/>
      <c r="AM40" s="61"/>
      <c r="AN40" s="7">
        <f>AM40-AL40</f>
        <v>0</v>
      </c>
      <c r="AO40" s="32"/>
      <c r="AP40" s="84">
        <f t="shared" si="68"/>
        <v>0</v>
      </c>
      <c r="AQ40" s="85">
        <f>K40+AA40+AU40</f>
        <v>0</v>
      </c>
      <c r="AR40" s="85">
        <f>AQ40-AP40</f>
        <v>0</v>
      </c>
      <c r="AS40" s="86"/>
      <c r="AT40" s="87">
        <f t="shared" si="51"/>
        <v>0</v>
      </c>
      <c r="AU40" s="88">
        <f t="shared" si="61"/>
        <v>0</v>
      </c>
      <c r="AV40" s="88">
        <f t="shared" si="40"/>
        <v>0</v>
      </c>
      <c r="AW40" s="89"/>
      <c r="AX40" s="90"/>
      <c r="AY40" s="91"/>
      <c r="AZ40" s="92">
        <f>AY40-AX40</f>
        <v>0</v>
      </c>
      <c r="BA40" s="93"/>
      <c r="BB40" s="90"/>
      <c r="BC40" s="91"/>
      <c r="BD40" s="92">
        <f>BC40-BB40</f>
        <v>0</v>
      </c>
      <c r="BE40" s="94"/>
      <c r="BF40" s="70"/>
      <c r="BG40" s="91"/>
      <c r="BH40" s="83">
        <f>BG40-BF40</f>
        <v>0</v>
      </c>
      <c r="BI40" s="95"/>
      <c r="BJ40" s="96">
        <f t="shared" si="34"/>
        <v>0</v>
      </c>
      <c r="BK40" s="81">
        <f t="shared" si="35"/>
        <v>0</v>
      </c>
      <c r="BL40" s="81">
        <f>BK40-BJ40</f>
        <v>0</v>
      </c>
      <c r="BM40" s="97"/>
      <c r="BN40" s="290"/>
      <c r="BO40" s="71"/>
      <c r="BP40" s="83">
        <f t="shared" si="57"/>
        <v>0</v>
      </c>
      <c r="BQ40" s="44"/>
      <c r="BR40" s="288"/>
      <c r="BS40" s="61"/>
      <c r="BT40" s="7">
        <f>BS40-BR40</f>
        <v>0</v>
      </c>
      <c r="BU40" s="7"/>
      <c r="BV40" s="289"/>
      <c r="BW40" s="61"/>
      <c r="BX40" s="7">
        <f t="shared" si="58"/>
        <v>0</v>
      </c>
      <c r="BY40" s="32"/>
    </row>
    <row r="41" spans="1:69" ht="20.25">
      <c r="A41" s="187"/>
      <c r="B41" s="188"/>
      <c r="C41" s="189"/>
      <c r="D41" s="188"/>
      <c r="E41" s="188"/>
      <c r="F41" s="188"/>
      <c r="G41" s="188"/>
      <c r="H41" s="188"/>
      <c r="I41" s="188"/>
      <c r="J41" s="188"/>
      <c r="K41" s="188"/>
      <c r="L41" s="188"/>
      <c r="M41" s="190"/>
      <c r="N41" s="191"/>
      <c r="O41" s="191"/>
      <c r="P41" s="191"/>
      <c r="Q41" s="192"/>
      <c r="R41" s="191"/>
      <c r="S41" s="191"/>
      <c r="T41" s="191"/>
      <c r="U41" s="193"/>
      <c r="V41" s="191"/>
      <c r="W41" s="191" t="s">
        <v>83</v>
      </c>
      <c r="X41" s="191"/>
      <c r="Y41" s="194"/>
      <c r="Z41" s="188"/>
      <c r="AA41" s="188"/>
      <c r="AB41" s="188"/>
      <c r="AC41" s="188"/>
      <c r="AD41" s="189"/>
      <c r="AE41" s="189"/>
      <c r="AF41" s="189"/>
      <c r="AG41" s="189"/>
      <c r="AH41" s="189"/>
      <c r="AI41" s="189"/>
      <c r="AJ41" s="189"/>
      <c r="AK41" s="189"/>
      <c r="AL41" s="189"/>
      <c r="AM41" s="189"/>
      <c r="AN41" s="189"/>
      <c r="AO41" s="189"/>
      <c r="AP41" s="189"/>
      <c r="AQ41" s="189"/>
      <c r="AR41" s="189"/>
      <c r="AS41" s="189"/>
      <c r="AT41" s="188"/>
      <c r="AU41" s="188"/>
      <c r="AV41" s="188"/>
      <c r="AW41" s="195"/>
      <c r="AX41" s="189"/>
      <c r="AY41" s="189"/>
      <c r="AZ41" s="189"/>
      <c r="BA41" s="189"/>
      <c r="BB41" s="189"/>
      <c r="BC41" s="189" t="s">
        <v>83</v>
      </c>
      <c r="BD41" s="189"/>
      <c r="BE41" s="189"/>
      <c r="BF41" s="189"/>
      <c r="BG41" s="189"/>
      <c r="BH41" s="189"/>
      <c r="BI41" s="189"/>
      <c r="BJ41" s="189"/>
      <c r="BK41" s="188"/>
      <c r="BL41" s="188"/>
      <c r="BM41" s="188"/>
      <c r="BN41" s="189"/>
      <c r="BO41" s="189"/>
      <c r="BP41" s="189"/>
      <c r="BQ41" s="189"/>
    </row>
    <row r="42" spans="2:69" ht="20.25">
      <c r="B42" s="188"/>
      <c r="C42" s="189"/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9"/>
      <c r="O42" s="189"/>
      <c r="P42" s="189"/>
      <c r="R42" s="189"/>
      <c r="S42" s="189"/>
      <c r="T42" s="189"/>
      <c r="V42" s="189"/>
      <c r="W42" s="189"/>
      <c r="X42" s="189"/>
      <c r="Z42" s="188"/>
      <c r="AA42" s="188"/>
      <c r="AB42" s="188"/>
      <c r="AC42" s="188"/>
      <c r="AD42" s="189"/>
      <c r="AE42" s="189"/>
      <c r="AF42" s="189"/>
      <c r="AG42" s="189"/>
      <c r="AH42" s="189"/>
      <c r="AI42" s="189"/>
      <c r="AJ42" s="189"/>
      <c r="AK42" s="189"/>
      <c r="AL42" s="189"/>
      <c r="AM42" s="189"/>
      <c r="AN42" s="189"/>
      <c r="AO42" s="189"/>
      <c r="AP42" s="189"/>
      <c r="AQ42" s="189"/>
      <c r="AR42" s="189"/>
      <c r="AS42" s="189"/>
      <c r="AT42" s="188"/>
      <c r="AU42" s="188"/>
      <c r="AV42" s="188"/>
      <c r="AW42" s="195"/>
      <c r="AX42" s="189"/>
      <c r="AY42" s="189"/>
      <c r="AZ42" s="189"/>
      <c r="BA42" s="189"/>
      <c r="BB42" s="189"/>
      <c r="BC42" s="189"/>
      <c r="BD42" s="189"/>
      <c r="BE42" s="189"/>
      <c r="BF42" s="189"/>
      <c r="BG42" s="189"/>
      <c r="BH42" s="189"/>
      <c r="BI42" s="189"/>
      <c r="BJ42" s="189"/>
      <c r="BK42" s="188"/>
      <c r="BL42" s="188"/>
      <c r="BM42" s="188"/>
      <c r="BN42" s="189"/>
      <c r="BO42" s="189"/>
      <c r="BP42" s="189"/>
      <c r="BQ42" s="189"/>
    </row>
    <row r="43" spans="2:69" ht="20.25">
      <c r="B43" s="188"/>
      <c r="C43" s="196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9"/>
      <c r="O43" s="189"/>
      <c r="P43" s="189"/>
      <c r="R43" s="189"/>
      <c r="S43" s="189"/>
      <c r="T43" s="189"/>
      <c r="V43" s="189"/>
      <c r="W43" s="189"/>
      <c r="X43" s="189"/>
      <c r="Z43" s="188"/>
      <c r="AA43" s="188"/>
      <c r="AB43" s="188"/>
      <c r="AC43" s="188"/>
      <c r="AD43" s="189"/>
      <c r="AE43" s="197"/>
      <c r="AF43" s="189"/>
      <c r="AG43" s="189"/>
      <c r="AH43" s="189"/>
      <c r="AI43" s="189"/>
      <c r="AJ43" s="189"/>
      <c r="AK43" s="189"/>
      <c r="AL43" s="189"/>
      <c r="AM43" s="189"/>
      <c r="AN43" s="189"/>
      <c r="AO43" s="189"/>
      <c r="AP43" s="189"/>
      <c r="AQ43" s="189"/>
      <c r="AR43" s="189"/>
      <c r="AS43" s="189"/>
      <c r="AT43" s="188"/>
      <c r="AU43" s="188"/>
      <c r="AV43" s="188"/>
      <c r="AW43" s="195"/>
      <c r="AX43" s="189"/>
      <c r="AY43" s="189"/>
      <c r="AZ43" s="189"/>
      <c r="BA43" s="189"/>
      <c r="BB43" s="189"/>
      <c r="BC43" s="189"/>
      <c r="BD43" s="189"/>
      <c r="BE43" s="189"/>
      <c r="BF43" s="189"/>
      <c r="BG43" s="189"/>
      <c r="BH43" s="189"/>
      <c r="BI43" s="189"/>
      <c r="BJ43" s="189"/>
      <c r="BK43" s="188"/>
      <c r="BL43" s="188"/>
      <c r="BM43" s="188"/>
      <c r="BN43" s="189"/>
      <c r="BO43" s="189"/>
      <c r="BP43" s="189"/>
      <c r="BQ43" s="189"/>
    </row>
    <row r="44" spans="2:69" ht="20.25">
      <c r="B44" s="188"/>
      <c r="C44" s="196"/>
      <c r="D44" s="188"/>
      <c r="E44" s="188"/>
      <c r="F44" s="188"/>
      <c r="G44" s="188"/>
      <c r="H44" s="188"/>
      <c r="I44" s="188"/>
      <c r="J44" s="188"/>
      <c r="K44" s="188"/>
      <c r="L44" s="188"/>
      <c r="M44" s="188"/>
      <c r="N44" s="189"/>
      <c r="O44" s="189"/>
      <c r="P44" s="189"/>
      <c r="R44" s="189"/>
      <c r="S44" s="189"/>
      <c r="T44" s="189"/>
      <c r="V44" s="189"/>
      <c r="W44" s="189"/>
      <c r="X44" s="189"/>
      <c r="Z44" s="188"/>
      <c r="AA44" s="188"/>
      <c r="AB44" s="188"/>
      <c r="AC44" s="188"/>
      <c r="AD44" s="189"/>
      <c r="AE44" s="197"/>
      <c r="AF44" s="189"/>
      <c r="AG44" s="189"/>
      <c r="AH44" s="189"/>
      <c r="AI44" s="189"/>
      <c r="AJ44" s="189"/>
      <c r="AK44" s="189"/>
      <c r="AL44" s="189"/>
      <c r="AM44" s="189"/>
      <c r="AN44" s="189"/>
      <c r="AO44" s="189"/>
      <c r="AP44" s="189"/>
      <c r="AQ44" s="189"/>
      <c r="AR44" s="189"/>
      <c r="AS44" s="189"/>
      <c r="AT44" s="188"/>
      <c r="AU44" s="188"/>
      <c r="AV44" s="188"/>
      <c r="AW44" s="195"/>
      <c r="AX44" s="189"/>
      <c r="AY44" s="189"/>
      <c r="AZ44" s="189"/>
      <c r="BA44" s="189"/>
      <c r="BB44" s="189"/>
      <c r="BC44" s="189"/>
      <c r="BD44" s="189"/>
      <c r="BE44" s="189"/>
      <c r="BF44" s="189"/>
      <c r="BG44" s="189"/>
      <c r="BH44" s="189"/>
      <c r="BI44" s="189"/>
      <c r="BJ44" s="189"/>
      <c r="BK44" s="188"/>
      <c r="BL44" s="188"/>
      <c r="BM44" s="188"/>
      <c r="BN44" s="189"/>
      <c r="BO44" s="189"/>
      <c r="BP44" s="189"/>
      <c r="BQ44" s="189"/>
    </row>
    <row r="45" spans="2:69" ht="20.25">
      <c r="B45" s="188"/>
      <c r="C45" s="196"/>
      <c r="D45" s="188"/>
      <c r="E45" s="188"/>
      <c r="F45" s="188"/>
      <c r="G45" s="188"/>
      <c r="H45" s="188"/>
      <c r="I45" s="188"/>
      <c r="J45" s="188"/>
      <c r="K45" s="188"/>
      <c r="L45" s="188"/>
      <c r="M45" s="188"/>
      <c r="N45" s="189"/>
      <c r="O45" s="189"/>
      <c r="P45" s="189"/>
      <c r="R45" s="189"/>
      <c r="S45" s="189"/>
      <c r="T45" s="189"/>
      <c r="V45" s="189"/>
      <c r="W45" s="189"/>
      <c r="X45" s="189"/>
      <c r="Z45" s="188"/>
      <c r="AA45" s="188"/>
      <c r="AB45" s="188"/>
      <c r="AC45" s="188"/>
      <c r="AD45" s="189"/>
      <c r="AE45" s="197"/>
      <c r="AF45" s="189"/>
      <c r="AG45" s="189"/>
      <c r="AH45" s="189"/>
      <c r="AI45" s="189"/>
      <c r="AJ45" s="189"/>
      <c r="AK45" s="189"/>
      <c r="AL45" s="189"/>
      <c r="AM45" s="189"/>
      <c r="AN45" s="189"/>
      <c r="AO45" s="189"/>
      <c r="AP45" s="189"/>
      <c r="AQ45" s="189"/>
      <c r="AR45" s="189"/>
      <c r="AS45" s="189"/>
      <c r="AT45" s="188"/>
      <c r="AU45" s="188"/>
      <c r="AV45" s="188"/>
      <c r="AW45" s="195"/>
      <c r="AX45" s="189"/>
      <c r="AY45" s="189"/>
      <c r="AZ45" s="189"/>
      <c r="BA45" s="189"/>
      <c r="BB45" s="189"/>
      <c r="BC45" s="189"/>
      <c r="BD45" s="189"/>
      <c r="BE45" s="189"/>
      <c r="BF45" s="189"/>
      <c r="BG45" s="189"/>
      <c r="BH45" s="189"/>
      <c r="BI45" s="189"/>
      <c r="BJ45" s="189"/>
      <c r="BK45" s="188"/>
      <c r="BL45" s="188"/>
      <c r="BM45" s="188"/>
      <c r="BN45" s="189"/>
      <c r="BO45" s="189"/>
      <c r="BP45" s="189"/>
      <c r="BQ45" s="189"/>
    </row>
    <row r="46" spans="2:69" ht="20.25">
      <c r="B46" s="188"/>
      <c r="C46" s="189"/>
      <c r="D46" s="188"/>
      <c r="E46" s="188"/>
      <c r="F46" s="188"/>
      <c r="G46" s="188"/>
      <c r="H46" s="188"/>
      <c r="I46" s="188"/>
      <c r="J46" s="188"/>
      <c r="K46" s="188"/>
      <c r="L46" s="188"/>
      <c r="M46" s="188"/>
      <c r="N46" s="189"/>
      <c r="O46" s="189"/>
      <c r="P46" s="189"/>
      <c r="R46" s="189"/>
      <c r="S46" s="189"/>
      <c r="T46" s="189"/>
      <c r="V46" s="189"/>
      <c r="W46" s="189"/>
      <c r="X46" s="189"/>
      <c r="Z46" s="188"/>
      <c r="AA46" s="188"/>
      <c r="AB46" s="188"/>
      <c r="AC46" s="188"/>
      <c r="AD46" s="189"/>
      <c r="AE46" s="189"/>
      <c r="AF46" s="189"/>
      <c r="AG46" s="189"/>
      <c r="AH46" s="189"/>
      <c r="AI46" s="189"/>
      <c r="AJ46" s="189"/>
      <c r="AK46" s="189"/>
      <c r="AL46" s="189"/>
      <c r="AM46" s="189"/>
      <c r="AN46" s="189"/>
      <c r="AO46" s="189"/>
      <c r="AP46" s="189"/>
      <c r="AQ46" s="189"/>
      <c r="AR46" s="189"/>
      <c r="AS46" s="189"/>
      <c r="AT46" s="188"/>
      <c r="AU46" s="188"/>
      <c r="AV46" s="188"/>
      <c r="AW46" s="195"/>
      <c r="AX46" s="189"/>
      <c r="AY46" s="189"/>
      <c r="AZ46" s="189"/>
      <c r="BA46" s="189"/>
      <c r="BB46" s="189"/>
      <c r="BC46" s="189"/>
      <c r="BD46" s="189"/>
      <c r="BE46" s="189"/>
      <c r="BF46" s="189"/>
      <c r="BG46" s="189"/>
      <c r="BH46" s="189"/>
      <c r="BI46" s="189"/>
      <c r="BJ46" s="189"/>
      <c r="BK46" s="188"/>
      <c r="BL46" s="188"/>
      <c r="BM46" s="188"/>
      <c r="BN46" s="189"/>
      <c r="BO46" s="189"/>
      <c r="BP46" s="189"/>
      <c r="BQ46" s="189"/>
    </row>
    <row r="47" spans="2:69" ht="20.25">
      <c r="B47" s="188"/>
      <c r="C47" s="189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9"/>
      <c r="O47" s="189"/>
      <c r="P47" s="189"/>
      <c r="R47" s="189"/>
      <c r="S47" s="189"/>
      <c r="T47" s="189"/>
      <c r="V47" s="189"/>
      <c r="W47" s="189"/>
      <c r="X47" s="189"/>
      <c r="Z47" s="188"/>
      <c r="AA47" s="188"/>
      <c r="AB47" s="188"/>
      <c r="AC47" s="188"/>
      <c r="AD47" s="189"/>
      <c r="AE47" s="189"/>
      <c r="AF47" s="189"/>
      <c r="AG47" s="189"/>
      <c r="AH47" s="189"/>
      <c r="AI47" s="189"/>
      <c r="AJ47" s="189"/>
      <c r="AK47" s="189"/>
      <c r="AL47" s="189"/>
      <c r="AM47" s="189"/>
      <c r="AN47" s="189"/>
      <c r="AO47" s="189"/>
      <c r="AP47" s="189"/>
      <c r="AQ47" s="189"/>
      <c r="AR47" s="189"/>
      <c r="AS47" s="189"/>
      <c r="AT47" s="188"/>
      <c r="AU47" s="188"/>
      <c r="AV47" s="188"/>
      <c r="AW47" s="195"/>
      <c r="AX47" s="189"/>
      <c r="AY47" s="189"/>
      <c r="AZ47" s="189"/>
      <c r="BA47" s="189"/>
      <c r="BB47" s="189"/>
      <c r="BC47" s="189"/>
      <c r="BD47" s="189"/>
      <c r="BE47" s="189"/>
      <c r="BF47" s="189"/>
      <c r="BG47" s="189"/>
      <c r="BH47" s="189"/>
      <c r="BI47" s="189"/>
      <c r="BJ47" s="189"/>
      <c r="BK47" s="188"/>
      <c r="BL47" s="188"/>
      <c r="BM47" s="188"/>
      <c r="BN47" s="189"/>
      <c r="BO47" s="189"/>
      <c r="BP47" s="189"/>
      <c r="BQ47" s="189"/>
    </row>
    <row r="48" spans="2:69" ht="20.25">
      <c r="B48" s="188"/>
      <c r="C48" s="189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9"/>
      <c r="O48" s="189"/>
      <c r="P48" s="189"/>
      <c r="R48" s="189"/>
      <c r="S48" s="189"/>
      <c r="T48" s="189"/>
      <c r="V48" s="189"/>
      <c r="W48" s="189"/>
      <c r="X48" s="189"/>
      <c r="Z48" s="188"/>
      <c r="AA48" s="188"/>
      <c r="AB48" s="188"/>
      <c r="AC48" s="188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8"/>
      <c r="AU48" s="188"/>
      <c r="AV48" s="188"/>
      <c r="AW48" s="195"/>
      <c r="AX48" s="189"/>
      <c r="AY48" s="189"/>
      <c r="AZ48" s="189"/>
      <c r="BA48" s="189"/>
      <c r="BB48" s="189"/>
      <c r="BC48" s="189"/>
      <c r="BD48" s="189"/>
      <c r="BE48" s="189"/>
      <c r="BF48" s="189"/>
      <c r="BG48" s="189"/>
      <c r="BH48" s="189"/>
      <c r="BI48" s="189"/>
      <c r="BJ48" s="189"/>
      <c r="BK48" s="188"/>
      <c r="BL48" s="188"/>
      <c r="BM48" s="188"/>
      <c r="BN48" s="189"/>
      <c r="BO48" s="189"/>
      <c r="BP48" s="189"/>
      <c r="BQ48" s="189"/>
    </row>
    <row r="49" spans="2:69" ht="20.25">
      <c r="B49" s="188"/>
      <c r="C49" s="189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9"/>
      <c r="O49" s="189"/>
      <c r="P49" s="189"/>
      <c r="R49" s="189"/>
      <c r="S49" s="189"/>
      <c r="T49" s="189"/>
      <c r="V49" s="189"/>
      <c r="W49" s="189"/>
      <c r="X49" s="189"/>
      <c r="Z49" s="188"/>
      <c r="AA49" s="188"/>
      <c r="AB49" s="188"/>
      <c r="AC49" s="188"/>
      <c r="AD49" s="189"/>
      <c r="AE49" s="189"/>
      <c r="AF49" s="189"/>
      <c r="AG49" s="189"/>
      <c r="AH49" s="189"/>
      <c r="AI49" s="189"/>
      <c r="AJ49" s="189"/>
      <c r="AK49" s="189"/>
      <c r="AL49" s="189"/>
      <c r="AM49" s="189"/>
      <c r="AN49" s="189"/>
      <c r="AO49" s="189"/>
      <c r="AP49" s="189"/>
      <c r="AQ49" s="189"/>
      <c r="AR49" s="189"/>
      <c r="AS49" s="189"/>
      <c r="AT49" s="188"/>
      <c r="AU49" s="188"/>
      <c r="AV49" s="188"/>
      <c r="AW49" s="195"/>
      <c r="AX49" s="189"/>
      <c r="AY49" s="189"/>
      <c r="AZ49" s="189"/>
      <c r="BA49" s="189"/>
      <c r="BB49" s="189"/>
      <c r="BC49" s="189"/>
      <c r="BD49" s="189"/>
      <c r="BE49" s="189"/>
      <c r="BF49" s="189"/>
      <c r="BG49" s="189"/>
      <c r="BH49" s="189"/>
      <c r="BI49" s="189"/>
      <c r="BJ49" s="189"/>
      <c r="BK49" s="188"/>
      <c r="BL49" s="188"/>
      <c r="BM49" s="188"/>
      <c r="BN49" s="189"/>
      <c r="BO49" s="189"/>
      <c r="BP49" s="189"/>
      <c r="BQ49" s="189"/>
    </row>
    <row r="50" spans="2:69" ht="20.25">
      <c r="B50" s="188"/>
      <c r="C50" s="189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9"/>
      <c r="O50" s="189"/>
      <c r="P50" s="189"/>
      <c r="R50" s="189"/>
      <c r="S50" s="189"/>
      <c r="T50" s="189"/>
      <c r="V50" s="189"/>
      <c r="W50" s="189"/>
      <c r="X50" s="189"/>
      <c r="Z50" s="188"/>
      <c r="AA50" s="188"/>
      <c r="AB50" s="188"/>
      <c r="AC50" s="188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8"/>
      <c r="AU50" s="188"/>
      <c r="AV50" s="188"/>
      <c r="AW50" s="195"/>
      <c r="AX50" s="189"/>
      <c r="AY50" s="189"/>
      <c r="AZ50" s="189"/>
      <c r="BA50" s="189"/>
      <c r="BB50" s="189"/>
      <c r="BC50" s="189"/>
      <c r="BD50" s="189"/>
      <c r="BE50" s="189"/>
      <c r="BF50" s="189"/>
      <c r="BG50" s="189"/>
      <c r="BH50" s="189"/>
      <c r="BI50" s="189"/>
      <c r="BJ50" s="189"/>
      <c r="BK50" s="188"/>
      <c r="BL50" s="188"/>
      <c r="BM50" s="188"/>
      <c r="BN50" s="189"/>
      <c r="BO50" s="189"/>
      <c r="BP50" s="189"/>
      <c r="BQ50" s="189"/>
    </row>
    <row r="51" spans="2:69" ht="20.25">
      <c r="B51" s="188"/>
      <c r="C51" s="189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9"/>
      <c r="O51" s="189"/>
      <c r="P51" s="189"/>
      <c r="R51" s="189"/>
      <c r="S51" s="189"/>
      <c r="T51" s="189"/>
      <c r="V51" s="189"/>
      <c r="W51" s="189"/>
      <c r="X51" s="189"/>
      <c r="Z51" s="188"/>
      <c r="AA51" s="188"/>
      <c r="AB51" s="188"/>
      <c r="AC51" s="188"/>
      <c r="AD51" s="189"/>
      <c r="AE51" s="189"/>
      <c r="AF51" s="189"/>
      <c r="AG51" s="189"/>
      <c r="AH51" s="189"/>
      <c r="AI51" s="189"/>
      <c r="AJ51" s="189"/>
      <c r="AK51" s="189"/>
      <c r="AL51" s="189"/>
      <c r="AM51" s="189"/>
      <c r="AN51" s="189"/>
      <c r="AO51" s="189"/>
      <c r="AP51" s="189"/>
      <c r="AQ51" s="189"/>
      <c r="AR51" s="189"/>
      <c r="AS51" s="189"/>
      <c r="AT51" s="188"/>
      <c r="AU51" s="188"/>
      <c r="AV51" s="188"/>
      <c r="AW51" s="195"/>
      <c r="AX51" s="189"/>
      <c r="AY51" s="189"/>
      <c r="AZ51" s="189"/>
      <c r="BA51" s="189"/>
      <c r="BB51" s="189"/>
      <c r="BC51" s="189"/>
      <c r="BD51" s="189"/>
      <c r="BE51" s="189"/>
      <c r="BF51" s="189"/>
      <c r="BG51" s="189"/>
      <c r="BH51" s="189"/>
      <c r="BI51" s="189"/>
      <c r="BJ51" s="189"/>
      <c r="BK51" s="188"/>
      <c r="BL51" s="188"/>
      <c r="BM51" s="188"/>
      <c r="BN51" s="189"/>
      <c r="BO51" s="189"/>
      <c r="BP51" s="189"/>
      <c r="BQ51" s="189"/>
    </row>
    <row r="52" spans="2:69" ht="20.25">
      <c r="B52" s="188"/>
      <c r="C52" s="189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9"/>
      <c r="O52" s="189"/>
      <c r="P52" s="189"/>
      <c r="R52" s="189"/>
      <c r="S52" s="189"/>
      <c r="T52" s="189"/>
      <c r="V52" s="189"/>
      <c r="W52" s="189"/>
      <c r="X52" s="189"/>
      <c r="Z52" s="188"/>
      <c r="AA52" s="188"/>
      <c r="AB52" s="188"/>
      <c r="AC52" s="188"/>
      <c r="AD52" s="189"/>
      <c r="AE52" s="189"/>
      <c r="AF52" s="189"/>
      <c r="AG52" s="189"/>
      <c r="AH52" s="189"/>
      <c r="AI52" s="189"/>
      <c r="AJ52" s="189"/>
      <c r="AK52" s="189"/>
      <c r="AL52" s="189"/>
      <c r="AM52" s="189"/>
      <c r="AN52" s="189"/>
      <c r="AO52" s="189"/>
      <c r="AP52" s="189"/>
      <c r="AQ52" s="189"/>
      <c r="AR52" s="189"/>
      <c r="AS52" s="189"/>
      <c r="AT52" s="188"/>
      <c r="AU52" s="188"/>
      <c r="AV52" s="188"/>
      <c r="AW52" s="195"/>
      <c r="AX52" s="189"/>
      <c r="AY52" s="189"/>
      <c r="AZ52" s="189"/>
      <c r="BA52" s="189"/>
      <c r="BB52" s="189"/>
      <c r="BC52" s="189"/>
      <c r="BD52" s="189"/>
      <c r="BE52" s="189"/>
      <c r="BF52" s="189"/>
      <c r="BG52" s="189"/>
      <c r="BH52" s="189"/>
      <c r="BI52" s="189"/>
      <c r="BJ52" s="189"/>
      <c r="BK52" s="188"/>
      <c r="BL52" s="188"/>
      <c r="BM52" s="188"/>
      <c r="BN52" s="189"/>
      <c r="BO52" s="189"/>
      <c r="BP52" s="189"/>
      <c r="BQ52" s="189"/>
    </row>
    <row r="53" spans="2:69" ht="20.25">
      <c r="B53" s="188"/>
      <c r="C53" s="189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9"/>
      <c r="O53" s="189"/>
      <c r="P53" s="189"/>
      <c r="R53" s="189"/>
      <c r="S53" s="189"/>
      <c r="T53" s="189"/>
      <c r="V53" s="189"/>
      <c r="W53" s="189"/>
      <c r="X53" s="189"/>
      <c r="Z53" s="188"/>
      <c r="AA53" s="188"/>
      <c r="AB53" s="188"/>
      <c r="AC53" s="188"/>
      <c r="AD53" s="189"/>
      <c r="AE53" s="189"/>
      <c r="AF53" s="189"/>
      <c r="AG53" s="189"/>
      <c r="AH53" s="189"/>
      <c r="AI53" s="189"/>
      <c r="AJ53" s="189"/>
      <c r="AK53" s="189"/>
      <c r="AL53" s="189"/>
      <c r="AM53" s="189"/>
      <c r="AN53" s="189"/>
      <c r="AO53" s="189"/>
      <c r="AP53" s="189"/>
      <c r="AQ53" s="189"/>
      <c r="AR53" s="189"/>
      <c r="AS53" s="189"/>
      <c r="AT53" s="188"/>
      <c r="AU53" s="188"/>
      <c r="AV53" s="188"/>
      <c r="AW53" s="195"/>
      <c r="AX53" s="189"/>
      <c r="AY53" s="189"/>
      <c r="AZ53" s="189"/>
      <c r="BA53" s="189"/>
      <c r="BB53" s="189"/>
      <c r="BC53" s="189"/>
      <c r="BD53" s="189"/>
      <c r="BE53" s="189"/>
      <c r="BF53" s="189"/>
      <c r="BG53" s="189"/>
      <c r="BH53" s="189"/>
      <c r="BI53" s="189"/>
      <c r="BJ53" s="189"/>
      <c r="BK53" s="188"/>
      <c r="BL53" s="188"/>
      <c r="BM53" s="188"/>
      <c r="BN53" s="189"/>
      <c r="BO53" s="189"/>
      <c r="BP53" s="189"/>
      <c r="BQ53" s="189"/>
    </row>
    <row r="54" spans="2:69" ht="20.25">
      <c r="B54" s="188"/>
      <c r="C54" s="189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9"/>
      <c r="O54" s="189"/>
      <c r="P54" s="189"/>
      <c r="R54" s="189"/>
      <c r="S54" s="189"/>
      <c r="T54" s="189"/>
      <c r="V54" s="189"/>
      <c r="W54" s="189"/>
      <c r="X54" s="189"/>
      <c r="Z54" s="188"/>
      <c r="AA54" s="188"/>
      <c r="AB54" s="188"/>
      <c r="AC54" s="188"/>
      <c r="AD54" s="189"/>
      <c r="AE54" s="189"/>
      <c r="AF54" s="189"/>
      <c r="AG54" s="189"/>
      <c r="AH54" s="189"/>
      <c r="AI54" s="189"/>
      <c r="AJ54" s="189"/>
      <c r="AK54" s="189"/>
      <c r="AL54" s="189"/>
      <c r="AM54" s="189"/>
      <c r="AN54" s="189"/>
      <c r="AO54" s="189"/>
      <c r="AP54" s="189"/>
      <c r="AQ54" s="189"/>
      <c r="AR54" s="189"/>
      <c r="AS54" s="189"/>
      <c r="AT54" s="188"/>
      <c r="AU54" s="188"/>
      <c r="AV54" s="188"/>
      <c r="AW54" s="195"/>
      <c r="AX54" s="189"/>
      <c r="AY54" s="189"/>
      <c r="AZ54" s="189"/>
      <c r="BA54" s="189"/>
      <c r="BB54" s="189"/>
      <c r="BC54" s="189"/>
      <c r="BD54" s="189"/>
      <c r="BE54" s="189"/>
      <c r="BF54" s="189"/>
      <c r="BG54" s="189"/>
      <c r="BH54" s="189"/>
      <c r="BI54" s="189"/>
      <c r="BJ54" s="189"/>
      <c r="BK54" s="188"/>
      <c r="BL54" s="188"/>
      <c r="BM54" s="188"/>
      <c r="BN54" s="189"/>
      <c r="BO54" s="189"/>
      <c r="BP54" s="189"/>
      <c r="BQ54" s="189"/>
    </row>
    <row r="55" spans="1:69" s="1" customFormat="1" ht="20.25">
      <c r="A55" s="99"/>
      <c r="B55" s="188"/>
      <c r="C55" s="189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9"/>
      <c r="O55" s="189"/>
      <c r="P55" s="189"/>
      <c r="Q55" s="150"/>
      <c r="R55" s="189"/>
      <c r="S55" s="189"/>
      <c r="T55" s="189"/>
      <c r="V55" s="189"/>
      <c r="W55" s="189"/>
      <c r="X55" s="189"/>
      <c r="Y55" s="2"/>
      <c r="Z55" s="188"/>
      <c r="AA55" s="188"/>
      <c r="AB55" s="188"/>
      <c r="AC55" s="188"/>
      <c r="AD55" s="189"/>
      <c r="AE55" s="189"/>
      <c r="AF55" s="189"/>
      <c r="AG55" s="189"/>
      <c r="AH55" s="189"/>
      <c r="AI55" s="189"/>
      <c r="AJ55" s="189"/>
      <c r="AK55" s="189"/>
      <c r="AL55" s="189"/>
      <c r="AM55" s="189"/>
      <c r="AN55" s="189"/>
      <c r="AO55" s="189"/>
      <c r="AP55" s="189"/>
      <c r="AQ55" s="189"/>
      <c r="AR55" s="189"/>
      <c r="AS55" s="189"/>
      <c r="AT55" s="188"/>
      <c r="AU55" s="188"/>
      <c r="AV55" s="188"/>
      <c r="AW55" s="195"/>
      <c r="AX55" s="189"/>
      <c r="AY55" s="189"/>
      <c r="AZ55" s="189"/>
      <c r="BA55" s="189"/>
      <c r="BB55" s="189"/>
      <c r="BC55" s="189"/>
      <c r="BD55" s="189"/>
      <c r="BE55" s="189"/>
      <c r="BF55" s="189"/>
      <c r="BG55" s="189"/>
      <c r="BH55" s="189"/>
      <c r="BI55" s="189"/>
      <c r="BJ55" s="189"/>
      <c r="BK55" s="188"/>
      <c r="BL55" s="188"/>
      <c r="BM55" s="188"/>
      <c r="BN55" s="189"/>
      <c r="BO55" s="189"/>
      <c r="BP55" s="189"/>
      <c r="BQ55" s="189"/>
    </row>
    <row r="56" spans="1:69" s="1" customFormat="1" ht="20.25">
      <c r="A56" s="99"/>
      <c r="B56" s="188"/>
      <c r="C56" s="189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9"/>
      <c r="O56" s="189"/>
      <c r="P56" s="189"/>
      <c r="Q56" s="150"/>
      <c r="R56" s="189"/>
      <c r="S56" s="189"/>
      <c r="T56" s="189"/>
      <c r="V56" s="189"/>
      <c r="W56" s="189"/>
      <c r="X56" s="189"/>
      <c r="Y56" s="2"/>
      <c r="Z56" s="188"/>
      <c r="AA56" s="188"/>
      <c r="AB56" s="188"/>
      <c r="AC56" s="188"/>
      <c r="AD56" s="189"/>
      <c r="AE56" s="189"/>
      <c r="AF56" s="189"/>
      <c r="AG56" s="189"/>
      <c r="AH56" s="189"/>
      <c r="AI56" s="189"/>
      <c r="AJ56" s="189"/>
      <c r="AK56" s="189"/>
      <c r="AL56" s="189"/>
      <c r="AM56" s="189"/>
      <c r="AN56" s="189"/>
      <c r="AO56" s="189"/>
      <c r="AP56" s="189"/>
      <c r="AQ56" s="189"/>
      <c r="AR56" s="189"/>
      <c r="AS56" s="189"/>
      <c r="AT56" s="188"/>
      <c r="AU56" s="188"/>
      <c r="AV56" s="188"/>
      <c r="AW56" s="195"/>
      <c r="AX56" s="189"/>
      <c r="AY56" s="189"/>
      <c r="AZ56" s="189"/>
      <c r="BA56" s="189"/>
      <c r="BB56" s="189"/>
      <c r="BC56" s="189"/>
      <c r="BD56" s="189"/>
      <c r="BE56" s="189"/>
      <c r="BF56" s="189"/>
      <c r="BG56" s="189"/>
      <c r="BH56" s="189"/>
      <c r="BI56" s="189"/>
      <c r="BJ56" s="189"/>
      <c r="BK56" s="188"/>
      <c r="BL56" s="188"/>
      <c r="BM56" s="188"/>
      <c r="BN56" s="189"/>
      <c r="BO56" s="189"/>
      <c r="BP56" s="189"/>
      <c r="BQ56" s="189"/>
    </row>
    <row r="57" spans="1:69" s="1" customFormat="1" ht="20.25">
      <c r="A57" s="99"/>
      <c r="B57" s="188"/>
      <c r="C57" s="189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9"/>
      <c r="O57" s="189"/>
      <c r="P57" s="189"/>
      <c r="Q57" s="150"/>
      <c r="R57" s="189"/>
      <c r="S57" s="189"/>
      <c r="T57" s="189"/>
      <c r="V57" s="189"/>
      <c r="W57" s="189"/>
      <c r="X57" s="189"/>
      <c r="Y57" s="2"/>
      <c r="Z57" s="188"/>
      <c r="AA57" s="188"/>
      <c r="AB57" s="188"/>
      <c r="AC57" s="188"/>
      <c r="AD57" s="189"/>
      <c r="AE57" s="189"/>
      <c r="AF57" s="189"/>
      <c r="AG57" s="189"/>
      <c r="AH57" s="189"/>
      <c r="AI57" s="189"/>
      <c r="AJ57" s="189"/>
      <c r="AK57" s="189"/>
      <c r="AL57" s="189"/>
      <c r="AM57" s="189"/>
      <c r="AN57" s="189"/>
      <c r="AO57" s="189"/>
      <c r="AP57" s="189"/>
      <c r="AQ57" s="189"/>
      <c r="AR57" s="189"/>
      <c r="AS57" s="189"/>
      <c r="AT57" s="188"/>
      <c r="AU57" s="188"/>
      <c r="AV57" s="188"/>
      <c r="AW57" s="195"/>
      <c r="AX57" s="189"/>
      <c r="AY57" s="189"/>
      <c r="AZ57" s="189"/>
      <c r="BA57" s="189"/>
      <c r="BB57" s="189"/>
      <c r="BC57" s="189"/>
      <c r="BD57" s="189"/>
      <c r="BE57" s="189"/>
      <c r="BF57" s="189"/>
      <c r="BG57" s="189"/>
      <c r="BH57" s="189"/>
      <c r="BI57" s="189"/>
      <c r="BJ57" s="189"/>
      <c r="BK57" s="188"/>
      <c r="BL57" s="188"/>
      <c r="BM57" s="188"/>
      <c r="BN57" s="189"/>
      <c r="BO57" s="189"/>
      <c r="BP57" s="189"/>
      <c r="BQ57" s="189"/>
    </row>
    <row r="58" spans="1:69" s="1" customFormat="1" ht="20.25">
      <c r="A58" s="99"/>
      <c r="B58" s="188"/>
      <c r="C58" s="189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9"/>
      <c r="O58" s="189"/>
      <c r="P58" s="189"/>
      <c r="Q58" s="150"/>
      <c r="R58" s="189"/>
      <c r="S58" s="189"/>
      <c r="T58" s="189"/>
      <c r="V58" s="189"/>
      <c r="W58" s="189"/>
      <c r="X58" s="189"/>
      <c r="Y58" s="2"/>
      <c r="Z58" s="188"/>
      <c r="AA58" s="188"/>
      <c r="AB58" s="188"/>
      <c r="AC58" s="188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8"/>
      <c r="AU58" s="188"/>
      <c r="AV58" s="188"/>
      <c r="AW58" s="195"/>
      <c r="AX58" s="189"/>
      <c r="AY58" s="189"/>
      <c r="AZ58" s="189"/>
      <c r="BA58" s="189"/>
      <c r="BB58" s="189"/>
      <c r="BC58" s="189"/>
      <c r="BD58" s="189"/>
      <c r="BE58" s="189"/>
      <c r="BF58" s="189"/>
      <c r="BG58" s="189"/>
      <c r="BH58" s="189"/>
      <c r="BI58" s="189"/>
      <c r="BJ58" s="189"/>
      <c r="BK58" s="188"/>
      <c r="BL58" s="188"/>
      <c r="BM58" s="188"/>
      <c r="BN58" s="189"/>
      <c r="BO58" s="189"/>
      <c r="BP58" s="189"/>
      <c r="BQ58" s="189"/>
    </row>
    <row r="59" spans="1:69" s="1" customFormat="1" ht="20.25">
      <c r="A59" s="99"/>
      <c r="B59" s="188"/>
      <c r="C59" s="189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9"/>
      <c r="O59" s="189"/>
      <c r="P59" s="189"/>
      <c r="Q59" s="150"/>
      <c r="R59" s="189"/>
      <c r="S59" s="189"/>
      <c r="T59" s="189"/>
      <c r="V59" s="189"/>
      <c r="W59" s="189"/>
      <c r="X59" s="189"/>
      <c r="Y59" s="2"/>
      <c r="Z59" s="188"/>
      <c r="AA59" s="188"/>
      <c r="AB59" s="188"/>
      <c r="AC59" s="188"/>
      <c r="AD59" s="189"/>
      <c r="AE59" s="189"/>
      <c r="AF59" s="189"/>
      <c r="AG59" s="189"/>
      <c r="AH59" s="189"/>
      <c r="AI59" s="189"/>
      <c r="AJ59" s="189"/>
      <c r="AK59" s="189"/>
      <c r="AL59" s="189"/>
      <c r="AM59" s="189"/>
      <c r="AN59" s="189"/>
      <c r="AO59" s="189"/>
      <c r="AP59" s="189"/>
      <c r="AQ59" s="189"/>
      <c r="AR59" s="189"/>
      <c r="AS59" s="189"/>
      <c r="AT59" s="188"/>
      <c r="AU59" s="188"/>
      <c r="AV59" s="188"/>
      <c r="AW59" s="195"/>
      <c r="AX59" s="189"/>
      <c r="AY59" s="189"/>
      <c r="AZ59" s="189"/>
      <c r="BA59" s="189"/>
      <c r="BB59" s="189"/>
      <c r="BC59" s="189"/>
      <c r="BD59" s="189"/>
      <c r="BE59" s="189"/>
      <c r="BF59" s="189"/>
      <c r="BG59" s="189"/>
      <c r="BH59" s="189"/>
      <c r="BI59" s="189"/>
      <c r="BJ59" s="189"/>
      <c r="BK59" s="188"/>
      <c r="BL59" s="188"/>
      <c r="BM59" s="188"/>
      <c r="BN59" s="189"/>
      <c r="BO59" s="189"/>
      <c r="BP59" s="189"/>
      <c r="BQ59" s="189"/>
    </row>
    <row r="60" spans="1:69" s="1" customFormat="1" ht="20.25">
      <c r="A60" s="99"/>
      <c r="B60" s="188"/>
      <c r="C60" s="189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9"/>
      <c r="O60" s="189"/>
      <c r="P60" s="189"/>
      <c r="Q60" s="150"/>
      <c r="R60" s="189"/>
      <c r="S60" s="189"/>
      <c r="T60" s="189"/>
      <c r="V60" s="189"/>
      <c r="W60" s="189"/>
      <c r="X60" s="189"/>
      <c r="Y60" s="2"/>
      <c r="Z60" s="188"/>
      <c r="AA60" s="188"/>
      <c r="AB60" s="188"/>
      <c r="AC60" s="188"/>
      <c r="AD60" s="189"/>
      <c r="AE60" s="189"/>
      <c r="AF60" s="189"/>
      <c r="AG60" s="189"/>
      <c r="AH60" s="189"/>
      <c r="AI60" s="189"/>
      <c r="AJ60" s="189"/>
      <c r="AK60" s="189"/>
      <c r="AL60" s="189"/>
      <c r="AM60" s="189"/>
      <c r="AN60" s="189"/>
      <c r="AO60" s="189"/>
      <c r="AP60" s="189"/>
      <c r="AQ60" s="189"/>
      <c r="AR60" s="189"/>
      <c r="AS60" s="189"/>
      <c r="AT60" s="188"/>
      <c r="AU60" s="188"/>
      <c r="AV60" s="188"/>
      <c r="AW60" s="195"/>
      <c r="AX60" s="189"/>
      <c r="AY60" s="189"/>
      <c r="AZ60" s="189"/>
      <c r="BA60" s="189"/>
      <c r="BB60" s="189"/>
      <c r="BC60" s="189"/>
      <c r="BD60" s="189"/>
      <c r="BE60" s="189"/>
      <c r="BF60" s="189"/>
      <c r="BG60" s="189"/>
      <c r="BH60" s="189"/>
      <c r="BI60" s="189"/>
      <c r="BJ60" s="189"/>
      <c r="BK60" s="188"/>
      <c r="BL60" s="188"/>
      <c r="BM60" s="188"/>
      <c r="BN60" s="189"/>
      <c r="BO60" s="189"/>
      <c r="BP60" s="189"/>
      <c r="BQ60" s="189"/>
    </row>
    <row r="61" spans="1:69" s="1" customFormat="1" ht="20.25">
      <c r="A61" s="99"/>
      <c r="B61" s="188"/>
      <c r="C61" s="189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9"/>
      <c r="O61" s="189"/>
      <c r="P61" s="189"/>
      <c r="Q61" s="150"/>
      <c r="R61" s="189"/>
      <c r="S61" s="189"/>
      <c r="T61" s="189"/>
      <c r="V61" s="189"/>
      <c r="W61" s="189"/>
      <c r="X61" s="189"/>
      <c r="Y61" s="2"/>
      <c r="Z61" s="188"/>
      <c r="AA61" s="188"/>
      <c r="AB61" s="188"/>
      <c r="AC61" s="188"/>
      <c r="AD61" s="189"/>
      <c r="AE61" s="189"/>
      <c r="AF61" s="189"/>
      <c r="AG61" s="189"/>
      <c r="AH61" s="189"/>
      <c r="AI61" s="189"/>
      <c r="AJ61" s="189"/>
      <c r="AK61" s="189"/>
      <c r="AL61" s="189"/>
      <c r="AM61" s="189"/>
      <c r="AN61" s="189"/>
      <c r="AO61" s="189"/>
      <c r="AP61" s="189"/>
      <c r="AQ61" s="189"/>
      <c r="AR61" s="189"/>
      <c r="AS61" s="189"/>
      <c r="AT61" s="188"/>
      <c r="AU61" s="188"/>
      <c r="AV61" s="188"/>
      <c r="AW61" s="195"/>
      <c r="AX61" s="189"/>
      <c r="AY61" s="189"/>
      <c r="AZ61" s="189"/>
      <c r="BA61" s="189"/>
      <c r="BB61" s="189"/>
      <c r="BC61" s="189"/>
      <c r="BD61" s="189"/>
      <c r="BE61" s="189"/>
      <c r="BF61" s="189"/>
      <c r="BG61" s="189"/>
      <c r="BH61" s="189"/>
      <c r="BI61" s="189"/>
      <c r="BJ61" s="189"/>
      <c r="BK61" s="188"/>
      <c r="BL61" s="188"/>
      <c r="BM61" s="188"/>
      <c r="BN61" s="189"/>
      <c r="BO61" s="189"/>
      <c r="BP61" s="189"/>
      <c r="BQ61" s="189"/>
    </row>
  </sheetData>
  <sheetProtection/>
  <mergeCells count="78">
    <mergeCell ref="BD3:BE3"/>
    <mergeCell ref="BK3:BK4"/>
    <mergeCell ref="BL3:BM3"/>
    <mergeCell ref="W3:W4"/>
    <mergeCell ref="X3:Y3"/>
    <mergeCell ref="AE3:AE4"/>
    <mergeCell ref="AF3:AG3"/>
    <mergeCell ref="Z3:Z4"/>
    <mergeCell ref="AD3:AD4"/>
    <mergeCell ref="R3:R4"/>
    <mergeCell ref="S3:S4"/>
    <mergeCell ref="T3:U3"/>
    <mergeCell ref="V3:V4"/>
    <mergeCell ref="A1:Q1"/>
    <mergeCell ref="AU3:AU4"/>
    <mergeCell ref="AN3:AO3"/>
    <mergeCell ref="AP3:AP4"/>
    <mergeCell ref="AQ3:AQ4"/>
    <mergeCell ref="AR3:AS3"/>
    <mergeCell ref="AV3:AW3"/>
    <mergeCell ref="BN3:BN4"/>
    <mergeCell ref="BF3:BF4"/>
    <mergeCell ref="BG3:BG4"/>
    <mergeCell ref="BH3:BI3"/>
    <mergeCell ref="BJ3:BJ4"/>
    <mergeCell ref="AX3:AX4"/>
    <mergeCell ref="A2:A4"/>
    <mergeCell ref="B2:E2"/>
    <mergeCell ref="F2:I2"/>
    <mergeCell ref="J2:M2"/>
    <mergeCell ref="N2:Q2"/>
    <mergeCell ref="R2:U2"/>
    <mergeCell ref="B3:B4"/>
    <mergeCell ref="C3:C4"/>
    <mergeCell ref="D3:E3"/>
    <mergeCell ref="F3:F4"/>
    <mergeCell ref="V2:Y2"/>
    <mergeCell ref="Z2:AC2"/>
    <mergeCell ref="AY3:AY4"/>
    <mergeCell ref="AZ3:BA3"/>
    <mergeCell ref="BB3:BB4"/>
    <mergeCell ref="BC3:BC4"/>
    <mergeCell ref="AH3:AH4"/>
    <mergeCell ref="AI3:AI4"/>
    <mergeCell ref="AJ3:AK3"/>
    <mergeCell ref="AL3:AL4"/>
    <mergeCell ref="AD2:AG2"/>
    <mergeCell ref="AH2:AK2"/>
    <mergeCell ref="AL2:AO2"/>
    <mergeCell ref="AP2:AS2"/>
    <mergeCell ref="AT2:AW2"/>
    <mergeCell ref="AX2:BA2"/>
    <mergeCell ref="BB2:BE2"/>
    <mergeCell ref="BF2:BI2"/>
    <mergeCell ref="BJ2:BM2"/>
    <mergeCell ref="BN2:BQ2"/>
    <mergeCell ref="BR2:BU2"/>
    <mergeCell ref="BV2:BY2"/>
    <mergeCell ref="G3:G4"/>
    <mergeCell ref="H3:I3"/>
    <mergeCell ref="BW3:BW4"/>
    <mergeCell ref="BX3:BY3"/>
    <mergeCell ref="BO3:BO4"/>
    <mergeCell ref="BP3:BQ3"/>
    <mergeCell ref="BR3:BR4"/>
    <mergeCell ref="BS3:BS4"/>
    <mergeCell ref="BT3:BU3"/>
    <mergeCell ref="BV3:BV4"/>
    <mergeCell ref="J3:J4"/>
    <mergeCell ref="K3:K4"/>
    <mergeCell ref="AM3:AM4"/>
    <mergeCell ref="AT3:AT4"/>
    <mergeCell ref="L3:M3"/>
    <mergeCell ref="N3:N4"/>
    <mergeCell ref="O3:O4"/>
    <mergeCell ref="P3:Q3"/>
    <mergeCell ref="AA3:AA4"/>
    <mergeCell ref="AB3:AC3"/>
  </mergeCells>
  <printOptions/>
  <pageMargins left="0.1968503937007874" right="0.1968503937007874" top="0.1968503937007874" bottom="0.1968503937007874" header="0.1968503937007874" footer="0.1968503937007874"/>
  <pageSetup fitToWidth="0" horizontalDpi="600" verticalDpi="600" orientation="landscape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D43"/>
  <sheetViews>
    <sheetView showZeros="0" zoomScalePageLayoutView="0" workbookViewId="0" topLeftCell="A2">
      <pane xSplit="2" ySplit="1" topLeftCell="C3" activePane="bottomRight" state="frozen"/>
      <selection pane="topLeft" activeCell="BN81" sqref="BN81"/>
      <selection pane="topRight" activeCell="BN81" sqref="BN81"/>
      <selection pane="bottomLeft" activeCell="BN81" sqref="BN81"/>
      <selection pane="bottomRight" activeCell="A34" sqref="A34:IV35"/>
    </sheetView>
  </sheetViews>
  <sheetFormatPr defaultColWidth="9.00390625" defaultRowHeight="12.75"/>
  <cols>
    <col min="1" max="1" width="32.625" style="0" customWidth="1"/>
    <col min="2" max="2" width="16.75390625" style="0" hidden="1" customWidth="1"/>
    <col min="3" max="4" width="10.00390625" style="0" customWidth="1"/>
    <col min="5" max="5" width="10.25390625" style="0" customWidth="1"/>
    <col min="6" max="6" width="11.00390625" style="0" customWidth="1"/>
    <col min="7" max="7" width="10.00390625" style="0" customWidth="1"/>
    <col min="8" max="8" width="10.375" style="0" customWidth="1"/>
    <col min="9" max="9" width="10.00390625" style="0" customWidth="1"/>
    <col min="10" max="10" width="10.125" style="0" customWidth="1"/>
    <col min="11" max="11" width="9.375" style="0" customWidth="1"/>
    <col min="12" max="13" width="9.25390625" style="0" customWidth="1"/>
    <col min="14" max="14" width="10.375" style="0" customWidth="1"/>
    <col min="15" max="15" width="10.00390625" style="0" customWidth="1"/>
    <col min="16" max="16" width="9.375" style="0" customWidth="1"/>
    <col min="17" max="17" width="9.25390625" style="0" customWidth="1"/>
    <col min="18" max="18" width="9.75390625" style="0" customWidth="1"/>
    <col min="19" max="19" width="9.25390625" style="0" customWidth="1"/>
    <col min="20" max="20" width="10.25390625" style="0" customWidth="1"/>
    <col min="21" max="21" width="10.00390625" style="0" customWidth="1"/>
    <col min="22" max="22" width="10.25390625" style="0" customWidth="1"/>
    <col min="24" max="24" width="10.00390625" style="0" customWidth="1"/>
    <col min="26" max="26" width="10.375" style="0" customWidth="1"/>
    <col min="27" max="27" width="10.00390625" style="0" customWidth="1"/>
    <col min="28" max="28" width="11.75390625" style="0" customWidth="1"/>
    <col min="29" max="29" width="10.00390625" style="0" customWidth="1"/>
    <col min="30" max="30" width="10.875" style="0" customWidth="1"/>
    <col min="31" max="31" width="9.25390625" style="0" customWidth="1"/>
    <col min="32" max="32" width="9.375" style="0" customWidth="1"/>
    <col min="33" max="33" width="9.00390625" style="0" customWidth="1"/>
    <col min="34" max="34" width="9.375" style="0" customWidth="1"/>
    <col min="35" max="35" width="8.75390625" style="0" customWidth="1"/>
    <col min="36" max="36" width="11.25390625" style="0" customWidth="1"/>
    <col min="37" max="37" width="9.75390625" style="0" customWidth="1"/>
    <col min="38" max="38" width="10.375" style="0" customWidth="1"/>
    <col min="39" max="39" width="10.00390625" style="0" customWidth="1"/>
    <col min="40" max="40" width="11.375" style="0" customWidth="1"/>
    <col min="41" max="41" width="9.625" style="0" customWidth="1"/>
    <col min="42" max="42" width="9.875" style="0" customWidth="1"/>
    <col min="43" max="43" width="10.25390625" style="0" customWidth="1"/>
    <col min="44" max="44" width="10.375" style="0" customWidth="1"/>
    <col min="45" max="45" width="10.00390625" style="0" customWidth="1"/>
    <col min="46" max="46" width="10.25390625" style="0" customWidth="1"/>
    <col min="47" max="48" width="9.25390625" style="0" customWidth="1"/>
    <col min="49" max="49" width="10.875" style="0" customWidth="1"/>
    <col min="50" max="50" width="10.375" style="0" customWidth="1"/>
    <col min="51" max="51" width="10.00390625" style="0" customWidth="1"/>
    <col min="52" max="52" width="12.125" style="0" customWidth="1"/>
    <col min="53" max="55" width="9.25390625" style="0" customWidth="1"/>
    <col min="56" max="56" width="10.375" style="0" customWidth="1"/>
    <col min="57" max="57" width="10.00390625" style="0" customWidth="1"/>
    <col min="58" max="58" width="10.875" style="0" customWidth="1"/>
    <col min="59" max="60" width="9.25390625" style="0" customWidth="1"/>
    <col min="61" max="61" width="11.375" style="0" customWidth="1"/>
    <col min="62" max="62" width="10.375" style="0" customWidth="1"/>
    <col min="63" max="63" width="10.00390625" style="0" customWidth="1"/>
    <col min="64" max="64" width="11.75390625" style="0" customWidth="1"/>
    <col min="65" max="67" width="9.25390625" style="0" customWidth="1"/>
    <col min="68" max="68" width="10.375" style="0" customWidth="1"/>
    <col min="69" max="69" width="10.00390625" style="0" customWidth="1"/>
    <col min="70" max="70" width="10.375" style="0" customWidth="1"/>
    <col min="71" max="71" width="9.25390625" style="0" customWidth="1"/>
    <col min="72" max="72" width="8.875" style="0" customWidth="1"/>
    <col min="73" max="73" width="8.625" style="0" customWidth="1"/>
    <col min="74" max="74" width="10.375" style="0" customWidth="1"/>
    <col min="75" max="75" width="10.00390625" style="0" customWidth="1"/>
    <col min="76" max="76" width="11.875" style="0" customWidth="1"/>
    <col min="77" max="77" width="11.375" style="0" customWidth="1"/>
    <col min="78" max="78" width="11.125" style="0" customWidth="1"/>
    <col min="79" max="79" width="9.00390625" style="0" customWidth="1"/>
    <col min="80" max="80" width="10.375" style="0" customWidth="1"/>
  </cols>
  <sheetData>
    <row r="1" spans="2:80" ht="18">
      <c r="B1" s="101"/>
      <c r="C1" s="102"/>
      <c r="D1" s="102" t="s">
        <v>155</v>
      </c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242"/>
      <c r="W1" s="103"/>
      <c r="X1" s="103"/>
      <c r="Y1" s="103"/>
      <c r="Z1" s="102"/>
      <c r="AA1" s="102"/>
      <c r="AF1" s="102"/>
      <c r="AG1" s="102"/>
      <c r="AL1" s="102"/>
      <c r="AM1" s="102"/>
      <c r="AR1" s="102"/>
      <c r="AS1" s="102"/>
      <c r="AX1" s="102"/>
      <c r="AY1" s="102"/>
      <c r="BD1" s="102"/>
      <c r="BE1" s="102"/>
      <c r="BJ1" s="102"/>
      <c r="BK1" s="102"/>
      <c r="BP1" s="102"/>
      <c r="BQ1" s="102"/>
      <c r="BV1" s="102"/>
      <c r="BW1" s="102"/>
      <c r="CB1" s="102"/>
    </row>
    <row r="2" spans="4:80" ht="15.75">
      <c r="D2" s="461" t="s">
        <v>96</v>
      </c>
      <c r="E2" s="461"/>
      <c r="F2" s="461"/>
      <c r="G2" s="461"/>
      <c r="H2" s="461"/>
      <c r="I2" s="461"/>
      <c r="J2" s="461"/>
      <c r="K2" s="461"/>
      <c r="L2" s="461"/>
      <c r="M2" s="461"/>
      <c r="N2" s="461"/>
      <c r="O2" s="461"/>
      <c r="P2" s="461"/>
      <c r="Q2" s="461"/>
      <c r="R2" s="105"/>
      <c r="S2" s="105"/>
      <c r="T2" s="105"/>
      <c r="U2" s="104"/>
      <c r="Z2" s="105"/>
      <c r="AA2" s="104"/>
      <c r="AD2" t="s">
        <v>83</v>
      </c>
      <c r="AF2" s="105"/>
      <c r="AG2" s="104"/>
      <c r="AL2" s="105"/>
      <c r="AM2" s="104"/>
      <c r="AR2" s="105"/>
      <c r="AS2" s="104"/>
      <c r="AX2" s="105"/>
      <c r="AY2" s="104"/>
      <c r="BD2" s="105"/>
      <c r="BE2" s="104"/>
      <c r="BJ2" s="105"/>
      <c r="BK2" s="104"/>
      <c r="BP2" s="105"/>
      <c r="BQ2" s="104"/>
      <c r="BV2" s="105"/>
      <c r="BW2" s="104"/>
      <c r="CB2" s="105"/>
    </row>
    <row r="3" spans="1:80" s="107" customFormat="1" ht="12.75" customHeight="1">
      <c r="A3" s="106" t="s">
        <v>156</v>
      </c>
      <c r="B3" s="106"/>
      <c r="F3" s="108"/>
      <c r="G3" s="108"/>
      <c r="H3" s="108"/>
      <c r="J3" s="108"/>
      <c r="L3" s="108"/>
      <c r="M3" s="108"/>
      <c r="N3" s="108"/>
      <c r="P3" s="108"/>
      <c r="R3" s="108"/>
      <c r="S3" s="108"/>
      <c r="T3" s="108"/>
      <c r="V3" s="108"/>
      <c r="X3" s="108"/>
      <c r="Y3" s="108"/>
      <c r="Z3" s="108"/>
      <c r="AB3" s="108"/>
      <c r="AD3" s="108"/>
      <c r="AE3" s="108"/>
      <c r="AF3" s="108"/>
      <c r="AH3" s="108"/>
      <c r="AJ3" s="108"/>
      <c r="AK3" s="108"/>
      <c r="AL3" s="108"/>
      <c r="AN3" s="108"/>
      <c r="AP3" s="108"/>
      <c r="AQ3" s="108"/>
      <c r="AR3" s="108"/>
      <c r="AT3" s="108"/>
      <c r="AV3" s="108"/>
      <c r="AW3" s="108"/>
      <c r="AX3" s="108"/>
      <c r="AZ3" s="108"/>
      <c r="BB3" s="108"/>
      <c r="BC3" s="108"/>
      <c r="BD3" s="108"/>
      <c r="BF3" s="109"/>
      <c r="BG3" s="109"/>
      <c r="BH3" s="109"/>
      <c r="BI3" s="109"/>
      <c r="BJ3" s="108"/>
      <c r="BL3" s="108"/>
      <c r="BN3" s="108"/>
      <c r="BO3" s="108"/>
      <c r="BP3" s="108"/>
      <c r="BR3" s="108"/>
      <c r="BT3" s="108"/>
      <c r="BU3" s="108"/>
      <c r="BV3" s="108"/>
      <c r="BX3" s="108"/>
      <c r="CB3" s="108"/>
    </row>
    <row r="4" spans="1:80" s="107" customFormat="1" ht="12.75" customHeight="1" thickBot="1">
      <c r="A4" s="110"/>
      <c r="B4" s="106"/>
      <c r="F4" s="108"/>
      <c r="G4" s="108"/>
      <c r="H4" s="108"/>
      <c r="J4" s="108"/>
      <c r="L4" s="108"/>
      <c r="M4" s="108"/>
      <c r="N4" s="108"/>
      <c r="P4" s="108"/>
      <c r="R4" s="108"/>
      <c r="S4" s="108"/>
      <c r="T4" s="108"/>
      <c r="V4" s="108"/>
      <c r="X4" s="108"/>
      <c r="Y4" s="108"/>
      <c r="Z4" s="108"/>
      <c r="AB4" s="108"/>
      <c r="AD4" s="108"/>
      <c r="AE4" s="108"/>
      <c r="AF4" s="108"/>
      <c r="AH4" s="108"/>
      <c r="AJ4" s="108"/>
      <c r="AK4" s="108"/>
      <c r="AL4" s="108"/>
      <c r="AN4" s="108"/>
      <c r="AP4" s="108"/>
      <c r="AQ4" s="108"/>
      <c r="AR4" s="108"/>
      <c r="AT4" s="108"/>
      <c r="AV4" s="108"/>
      <c r="AW4" s="108"/>
      <c r="AX4" s="108"/>
      <c r="AZ4" s="108"/>
      <c r="BB4" s="108"/>
      <c r="BC4" s="108"/>
      <c r="BD4" s="108"/>
      <c r="BF4" s="109"/>
      <c r="BG4" s="109"/>
      <c r="BH4" s="109"/>
      <c r="BI4" s="109"/>
      <c r="BJ4" s="108"/>
      <c r="BL4" s="108"/>
      <c r="BN4" s="108"/>
      <c r="BO4" s="108"/>
      <c r="BP4" s="108"/>
      <c r="BR4" s="108"/>
      <c r="BT4" s="108"/>
      <c r="BU4" s="108"/>
      <c r="BV4" s="108"/>
      <c r="BX4" s="108"/>
      <c r="CB4" s="108"/>
    </row>
    <row r="5" spans="1:80" s="113" customFormat="1" ht="15" customHeight="1" thickBot="1">
      <c r="A5" s="111" t="s">
        <v>0</v>
      </c>
      <c r="B5" s="112"/>
      <c r="C5" s="465" t="s">
        <v>47</v>
      </c>
      <c r="D5" s="466"/>
      <c r="E5" s="466"/>
      <c r="F5" s="466"/>
      <c r="G5" s="466"/>
      <c r="H5" s="499"/>
      <c r="I5" s="465" t="s">
        <v>48</v>
      </c>
      <c r="J5" s="466"/>
      <c r="K5" s="466"/>
      <c r="L5" s="466"/>
      <c r="M5" s="467"/>
      <c r="N5" s="241"/>
      <c r="O5" s="465" t="s">
        <v>49</v>
      </c>
      <c r="P5" s="466"/>
      <c r="Q5" s="466"/>
      <c r="R5" s="466"/>
      <c r="S5" s="467"/>
      <c r="T5" s="241"/>
      <c r="U5" s="462" t="s">
        <v>50</v>
      </c>
      <c r="V5" s="463"/>
      <c r="W5" s="463"/>
      <c r="X5" s="463"/>
      <c r="Y5" s="464"/>
      <c r="Z5" s="241"/>
      <c r="AA5" s="465" t="s">
        <v>51</v>
      </c>
      <c r="AB5" s="466"/>
      <c r="AC5" s="466"/>
      <c r="AD5" s="466"/>
      <c r="AE5" s="467"/>
      <c r="AF5" s="241"/>
      <c r="AG5" s="462" t="s">
        <v>52</v>
      </c>
      <c r="AH5" s="463"/>
      <c r="AI5" s="463"/>
      <c r="AJ5" s="463"/>
      <c r="AK5" s="464"/>
      <c r="AL5" s="241"/>
      <c r="AM5" s="465" t="s">
        <v>53</v>
      </c>
      <c r="AN5" s="466"/>
      <c r="AO5" s="466"/>
      <c r="AP5" s="466"/>
      <c r="AQ5" s="467"/>
      <c r="AR5" s="241"/>
      <c r="AS5" s="465" t="s">
        <v>54</v>
      </c>
      <c r="AT5" s="466"/>
      <c r="AU5" s="466"/>
      <c r="AV5" s="466"/>
      <c r="AW5" s="467"/>
      <c r="AX5" s="241"/>
      <c r="AY5" s="465" t="s">
        <v>55</v>
      </c>
      <c r="AZ5" s="466"/>
      <c r="BA5" s="466"/>
      <c r="BB5" s="466"/>
      <c r="BC5" s="467"/>
      <c r="BD5" s="241"/>
      <c r="BE5" s="465" t="s">
        <v>56</v>
      </c>
      <c r="BF5" s="466"/>
      <c r="BG5" s="466"/>
      <c r="BH5" s="466"/>
      <c r="BI5" s="467"/>
      <c r="BJ5" s="241"/>
      <c r="BK5" s="465" t="s">
        <v>57</v>
      </c>
      <c r="BL5" s="466"/>
      <c r="BM5" s="466"/>
      <c r="BN5" s="466"/>
      <c r="BO5" s="467"/>
      <c r="BP5" s="241"/>
      <c r="BQ5" s="465" t="s">
        <v>58</v>
      </c>
      <c r="BR5" s="466"/>
      <c r="BS5" s="466"/>
      <c r="BT5" s="466"/>
      <c r="BU5" s="467"/>
      <c r="BV5" s="241"/>
      <c r="BW5" s="468" t="s">
        <v>59</v>
      </c>
      <c r="BX5" s="469"/>
      <c r="BY5" s="469"/>
      <c r="BZ5" s="470"/>
      <c r="CA5" s="470"/>
      <c r="CB5" s="243"/>
    </row>
    <row r="6" spans="1:80" s="116" customFormat="1" ht="15" customHeight="1">
      <c r="A6" s="114"/>
      <c r="B6" s="115"/>
      <c r="C6" s="244" t="s">
        <v>102</v>
      </c>
      <c r="D6" s="459" t="s">
        <v>153</v>
      </c>
      <c r="E6" s="460"/>
      <c r="F6" s="457" t="s">
        <v>97</v>
      </c>
      <c r="G6" s="458"/>
      <c r="H6" s="245" t="s">
        <v>98</v>
      </c>
      <c r="I6" s="244" t="s">
        <v>102</v>
      </c>
      <c r="J6" s="459" t="s">
        <v>153</v>
      </c>
      <c r="K6" s="460"/>
      <c r="L6" s="457" t="s">
        <v>97</v>
      </c>
      <c r="M6" s="458"/>
      <c r="N6" s="245" t="s">
        <v>98</v>
      </c>
      <c r="O6" s="244" t="s">
        <v>102</v>
      </c>
      <c r="P6" s="459" t="s">
        <v>153</v>
      </c>
      <c r="Q6" s="460"/>
      <c r="R6" s="457" t="s">
        <v>97</v>
      </c>
      <c r="S6" s="458"/>
      <c r="T6" s="245" t="s">
        <v>98</v>
      </c>
      <c r="U6" s="244" t="s">
        <v>102</v>
      </c>
      <c r="V6" s="459" t="s">
        <v>153</v>
      </c>
      <c r="W6" s="460"/>
      <c r="X6" s="457" t="s">
        <v>97</v>
      </c>
      <c r="Y6" s="458"/>
      <c r="Z6" s="245" t="s">
        <v>98</v>
      </c>
      <c r="AA6" s="244" t="s">
        <v>102</v>
      </c>
      <c r="AB6" s="459" t="s">
        <v>153</v>
      </c>
      <c r="AC6" s="460"/>
      <c r="AD6" s="457" t="s">
        <v>97</v>
      </c>
      <c r="AE6" s="458"/>
      <c r="AF6" s="245" t="s">
        <v>98</v>
      </c>
      <c r="AG6" s="244" t="s">
        <v>102</v>
      </c>
      <c r="AH6" s="459" t="s">
        <v>153</v>
      </c>
      <c r="AI6" s="460"/>
      <c r="AJ6" s="457" t="s">
        <v>97</v>
      </c>
      <c r="AK6" s="458"/>
      <c r="AL6" s="245" t="s">
        <v>98</v>
      </c>
      <c r="AM6" s="244" t="s">
        <v>102</v>
      </c>
      <c r="AN6" s="459" t="s">
        <v>153</v>
      </c>
      <c r="AO6" s="460"/>
      <c r="AP6" s="457" t="s">
        <v>97</v>
      </c>
      <c r="AQ6" s="458"/>
      <c r="AR6" s="245" t="s">
        <v>98</v>
      </c>
      <c r="AS6" s="244" t="s">
        <v>102</v>
      </c>
      <c r="AT6" s="459" t="s">
        <v>153</v>
      </c>
      <c r="AU6" s="460"/>
      <c r="AV6" s="457" t="s">
        <v>97</v>
      </c>
      <c r="AW6" s="458"/>
      <c r="AX6" s="245" t="s">
        <v>98</v>
      </c>
      <c r="AY6" s="244" t="s">
        <v>102</v>
      </c>
      <c r="AZ6" s="459" t="s">
        <v>153</v>
      </c>
      <c r="BA6" s="460"/>
      <c r="BB6" s="457" t="s">
        <v>97</v>
      </c>
      <c r="BC6" s="458"/>
      <c r="BD6" s="245" t="s">
        <v>98</v>
      </c>
      <c r="BE6" s="244" t="s">
        <v>102</v>
      </c>
      <c r="BF6" s="459" t="s">
        <v>153</v>
      </c>
      <c r="BG6" s="460"/>
      <c r="BH6" s="457" t="s">
        <v>97</v>
      </c>
      <c r="BI6" s="458"/>
      <c r="BJ6" s="245" t="s">
        <v>98</v>
      </c>
      <c r="BK6" s="244" t="s">
        <v>102</v>
      </c>
      <c r="BL6" s="459" t="s">
        <v>153</v>
      </c>
      <c r="BM6" s="460"/>
      <c r="BN6" s="457" t="s">
        <v>97</v>
      </c>
      <c r="BO6" s="458"/>
      <c r="BP6" s="245" t="s">
        <v>98</v>
      </c>
      <c r="BQ6" s="244" t="s">
        <v>102</v>
      </c>
      <c r="BR6" s="459" t="s">
        <v>153</v>
      </c>
      <c r="BS6" s="460"/>
      <c r="BT6" s="457" t="s">
        <v>97</v>
      </c>
      <c r="BU6" s="458"/>
      <c r="BV6" s="245" t="s">
        <v>98</v>
      </c>
      <c r="BW6" s="244" t="s">
        <v>102</v>
      </c>
      <c r="BX6" s="459" t="s">
        <v>153</v>
      </c>
      <c r="BY6" s="460"/>
      <c r="BZ6" s="471" t="s">
        <v>97</v>
      </c>
      <c r="CA6" s="471"/>
      <c r="CB6" s="246" t="s">
        <v>98</v>
      </c>
    </row>
    <row r="7" spans="1:81" ht="25.5">
      <c r="A7" s="198"/>
      <c r="B7" s="199"/>
      <c r="C7" s="200" t="s">
        <v>16</v>
      </c>
      <c r="D7" s="117" t="s">
        <v>16</v>
      </c>
      <c r="E7" s="117" t="s">
        <v>17</v>
      </c>
      <c r="F7" s="201" t="s">
        <v>60</v>
      </c>
      <c r="G7" s="149" t="s">
        <v>20</v>
      </c>
      <c r="H7" s="247" t="s">
        <v>99</v>
      </c>
      <c r="I7" s="202" t="s">
        <v>16</v>
      </c>
      <c r="J7" s="117" t="s">
        <v>16</v>
      </c>
      <c r="K7" s="117" t="s">
        <v>17</v>
      </c>
      <c r="L7" s="201" t="s">
        <v>60</v>
      </c>
      <c r="M7" s="149" t="s">
        <v>20</v>
      </c>
      <c r="N7" s="247" t="s">
        <v>99</v>
      </c>
      <c r="O7" s="200" t="s">
        <v>16</v>
      </c>
      <c r="P7" s="117" t="s">
        <v>16</v>
      </c>
      <c r="Q7" s="117" t="s">
        <v>17</v>
      </c>
      <c r="R7" s="201" t="s">
        <v>60</v>
      </c>
      <c r="S7" s="149" t="s">
        <v>20</v>
      </c>
      <c r="T7" s="247" t="s">
        <v>99</v>
      </c>
      <c r="U7" s="200" t="s">
        <v>16</v>
      </c>
      <c r="V7" s="117" t="s">
        <v>16</v>
      </c>
      <c r="W7" s="117" t="s">
        <v>17</v>
      </c>
      <c r="X7" s="201" t="s">
        <v>60</v>
      </c>
      <c r="Y7" s="149" t="s">
        <v>20</v>
      </c>
      <c r="Z7" s="247" t="s">
        <v>99</v>
      </c>
      <c r="AA7" s="200" t="s">
        <v>16</v>
      </c>
      <c r="AB7" s="117" t="s">
        <v>16</v>
      </c>
      <c r="AC7" s="117" t="s">
        <v>17</v>
      </c>
      <c r="AD7" s="201" t="s">
        <v>60</v>
      </c>
      <c r="AE7" s="149" t="s">
        <v>20</v>
      </c>
      <c r="AF7" s="247" t="s">
        <v>99</v>
      </c>
      <c r="AG7" s="200" t="s">
        <v>16</v>
      </c>
      <c r="AH7" s="117" t="s">
        <v>16</v>
      </c>
      <c r="AI7" s="117" t="s">
        <v>17</v>
      </c>
      <c r="AJ7" s="201" t="s">
        <v>60</v>
      </c>
      <c r="AK7" s="149" t="s">
        <v>20</v>
      </c>
      <c r="AL7" s="247" t="s">
        <v>99</v>
      </c>
      <c r="AM7" s="200" t="s">
        <v>16</v>
      </c>
      <c r="AN7" s="117" t="s">
        <v>16</v>
      </c>
      <c r="AO7" s="117" t="s">
        <v>17</v>
      </c>
      <c r="AP7" s="201" t="s">
        <v>60</v>
      </c>
      <c r="AQ7" s="149" t="s">
        <v>20</v>
      </c>
      <c r="AR7" s="247" t="s">
        <v>99</v>
      </c>
      <c r="AS7" s="200" t="s">
        <v>16</v>
      </c>
      <c r="AT7" s="117" t="s">
        <v>16</v>
      </c>
      <c r="AU7" s="117" t="s">
        <v>17</v>
      </c>
      <c r="AV7" s="201" t="s">
        <v>60</v>
      </c>
      <c r="AW7" s="149" t="s">
        <v>20</v>
      </c>
      <c r="AX7" s="247" t="s">
        <v>99</v>
      </c>
      <c r="AY7" s="200" t="s">
        <v>16</v>
      </c>
      <c r="AZ7" s="117" t="s">
        <v>16</v>
      </c>
      <c r="BA7" s="117" t="s">
        <v>17</v>
      </c>
      <c r="BB7" s="201" t="s">
        <v>60</v>
      </c>
      <c r="BC7" s="149" t="s">
        <v>20</v>
      </c>
      <c r="BD7" s="247" t="s">
        <v>99</v>
      </c>
      <c r="BE7" s="200" t="s">
        <v>16</v>
      </c>
      <c r="BF7" s="117" t="s">
        <v>16</v>
      </c>
      <c r="BG7" s="117" t="s">
        <v>17</v>
      </c>
      <c r="BH7" s="201" t="s">
        <v>60</v>
      </c>
      <c r="BI7" s="149" t="s">
        <v>20</v>
      </c>
      <c r="BJ7" s="247" t="s">
        <v>99</v>
      </c>
      <c r="BK7" s="200" t="s">
        <v>16</v>
      </c>
      <c r="BL7" s="117" t="s">
        <v>16</v>
      </c>
      <c r="BM7" s="117" t="s">
        <v>17</v>
      </c>
      <c r="BN7" s="201" t="s">
        <v>60</v>
      </c>
      <c r="BO7" s="149" t="s">
        <v>20</v>
      </c>
      <c r="BP7" s="247" t="s">
        <v>99</v>
      </c>
      <c r="BQ7" s="200" t="s">
        <v>16</v>
      </c>
      <c r="BR7" s="117" t="s">
        <v>16</v>
      </c>
      <c r="BS7" s="117" t="s">
        <v>17</v>
      </c>
      <c r="BT7" s="201" t="s">
        <v>60</v>
      </c>
      <c r="BU7" s="149" t="s">
        <v>20</v>
      </c>
      <c r="BV7" s="247" t="s">
        <v>99</v>
      </c>
      <c r="BW7" s="200" t="s">
        <v>16</v>
      </c>
      <c r="BX7" s="117" t="s">
        <v>16</v>
      </c>
      <c r="BY7" s="117" t="s">
        <v>17</v>
      </c>
      <c r="BZ7" s="201" t="s">
        <v>60</v>
      </c>
      <c r="CA7" s="201" t="s">
        <v>20</v>
      </c>
      <c r="CB7" s="248" t="s">
        <v>99</v>
      </c>
      <c r="CC7" s="249"/>
    </row>
    <row r="8" spans="1:80" s="209" customFormat="1" ht="12.75">
      <c r="A8" s="203" t="s">
        <v>61</v>
      </c>
      <c r="B8" s="204"/>
      <c r="C8" s="205">
        <f>SUM(C9:C17)</f>
        <v>132601.4</v>
      </c>
      <c r="D8" s="206">
        <f>SUM(D9:D17)</f>
        <v>49966.1</v>
      </c>
      <c r="E8" s="207">
        <f>SUM(E9:E17)</f>
        <v>40862.9</v>
      </c>
      <c r="F8" s="206">
        <f>E8-D8</f>
        <v>-9103.199999999997</v>
      </c>
      <c r="G8" s="208">
        <f aca="true" t="shared" si="0" ref="G8:G33">E8/D8%</f>
        <v>81.78124768593106</v>
      </c>
      <c r="H8" s="250">
        <f aca="true" t="shared" si="1" ref="H8:H15">E8/C8%</f>
        <v>30.816341305597078</v>
      </c>
      <c r="I8" s="207">
        <f>SUM(I9:I17)</f>
        <v>4228.8</v>
      </c>
      <c r="J8" s="206">
        <f>SUM(J9:J17)</f>
        <v>1276.8</v>
      </c>
      <c r="K8" s="207">
        <f>SUM(K9:K17)</f>
        <v>1440.1</v>
      </c>
      <c r="L8" s="206">
        <f aca="true" t="shared" si="2" ref="L8:L32">K8-J8</f>
        <v>163.29999999999995</v>
      </c>
      <c r="M8" s="208">
        <f aca="true" t="shared" si="3" ref="M8:M25">K8/J8%</f>
        <v>112.78978696741855</v>
      </c>
      <c r="N8" s="250">
        <f>K8/I8%</f>
        <v>34.054578130911835</v>
      </c>
      <c r="O8" s="205">
        <f>SUM(O9:O17)</f>
        <v>5763.8</v>
      </c>
      <c r="P8" s="206">
        <f>SUM(P9:P17)</f>
        <v>3640.6</v>
      </c>
      <c r="Q8" s="207">
        <f>SUM(Q9:Q17)</f>
        <v>3948.1000000000004</v>
      </c>
      <c r="R8" s="206">
        <f aca="true" t="shared" si="4" ref="R8:R32">Q8-P8</f>
        <v>307.50000000000045</v>
      </c>
      <c r="S8" s="208">
        <f aca="true" t="shared" si="5" ref="S8:S16">Q8/P8%</f>
        <v>108.44640993242874</v>
      </c>
      <c r="T8" s="250">
        <f>Q8/O8%</f>
        <v>68.4982129844894</v>
      </c>
      <c r="U8" s="205">
        <f>SUM(U9:U17)</f>
        <v>9043.9</v>
      </c>
      <c r="V8" s="206">
        <f>SUM(V9:V17)</f>
        <v>3332.2999999999997</v>
      </c>
      <c r="W8" s="207">
        <f>SUM(W9:W17)</f>
        <v>2961.3</v>
      </c>
      <c r="X8" s="206">
        <f aca="true" t="shared" si="6" ref="X8:X32">W8-V8</f>
        <v>-370.99999999999955</v>
      </c>
      <c r="Y8" s="208">
        <f aca="true" t="shared" si="7" ref="Y8:Y18">W8/V8%</f>
        <v>88.86654863007533</v>
      </c>
      <c r="Z8" s="250">
        <f>W8/U8%</f>
        <v>32.74361724477272</v>
      </c>
      <c r="AA8" s="205">
        <f>SUM(AA9:AA17)</f>
        <v>5765.2</v>
      </c>
      <c r="AB8" s="206">
        <f>SUM(AB9:AB17)</f>
        <v>1461.5</v>
      </c>
      <c r="AC8" s="206">
        <f>SUM(AC9:AC17)</f>
        <v>1396.6000000000001</v>
      </c>
      <c r="AD8" s="206">
        <f aca="true" t="shared" si="8" ref="AD8:AD32">AC8-AB8</f>
        <v>-64.89999999999986</v>
      </c>
      <c r="AE8" s="208">
        <f aca="true" t="shared" si="9" ref="AE8:AE18">AC8/AB8%</f>
        <v>95.55935682517962</v>
      </c>
      <c r="AF8" s="250">
        <f>AC8/AA8%</f>
        <v>24.22465829459516</v>
      </c>
      <c r="AG8" s="205">
        <f>SUM(AG9:AG17)</f>
        <v>3993.3</v>
      </c>
      <c r="AH8" s="206">
        <f>SUM(AH9:AH17)</f>
        <v>1157.2</v>
      </c>
      <c r="AI8" s="207">
        <f>SUM(AI9:AI17)</f>
        <v>1250.4</v>
      </c>
      <c r="AJ8" s="206">
        <f aca="true" t="shared" si="10" ref="AJ8:AJ32">AI8-AH8</f>
        <v>93.20000000000005</v>
      </c>
      <c r="AK8" s="208">
        <f aca="true" t="shared" si="11" ref="AK8:AK16">AI8/AH8%</f>
        <v>108.05392326304873</v>
      </c>
      <c r="AL8" s="250">
        <f>AI8/AG8%</f>
        <v>31.312448350987907</v>
      </c>
      <c r="AM8" s="205">
        <f>SUM(AM9:AM17)</f>
        <v>5238.599999999999</v>
      </c>
      <c r="AN8" s="206">
        <f>SUM(AN9:AN17)</f>
        <v>1779.6</v>
      </c>
      <c r="AO8" s="207">
        <f>SUM(AO9:AO17)</f>
        <v>1300.9</v>
      </c>
      <c r="AP8" s="206">
        <f aca="true" t="shared" si="12" ref="AP8:AP32">AO8-AN8</f>
        <v>-478.6999999999998</v>
      </c>
      <c r="AQ8" s="208">
        <f aca="true" t="shared" si="13" ref="AQ8:AQ16">AO8/AN8%</f>
        <v>73.10069678579457</v>
      </c>
      <c r="AR8" s="250">
        <f>AO8/AM8%</f>
        <v>24.83297064101096</v>
      </c>
      <c r="AS8" s="205">
        <f>SUM(AS9:AS17)</f>
        <v>3900.2999999999997</v>
      </c>
      <c r="AT8" s="206">
        <f>SUM(AT9:AT17)</f>
        <v>1314.9</v>
      </c>
      <c r="AU8" s="207">
        <f>SUM(AU9:AU17)</f>
        <v>849.3</v>
      </c>
      <c r="AV8" s="206">
        <f aca="true" t="shared" si="14" ref="AV8:AV32">AU8-AT8</f>
        <v>-465.60000000000014</v>
      </c>
      <c r="AW8" s="208">
        <f aca="true" t="shared" si="15" ref="AW8:AW16">AU8/AT8%</f>
        <v>64.59046315309148</v>
      </c>
      <c r="AX8" s="250">
        <f>AU8/AS8%</f>
        <v>21.775248057841704</v>
      </c>
      <c r="AY8" s="205">
        <f>SUM(AY9:AY17)</f>
        <v>8131.6</v>
      </c>
      <c r="AZ8" s="206">
        <f>SUM(AZ9:AZ17)</f>
        <v>3274.1</v>
      </c>
      <c r="BA8" s="207">
        <f>SUM(BA9:BA17)</f>
        <v>4576</v>
      </c>
      <c r="BB8" s="206">
        <f aca="true" t="shared" si="16" ref="BB8:BB27">BA8-AZ8</f>
        <v>1301.9</v>
      </c>
      <c r="BC8" s="208">
        <f>BA8/AZ8%</f>
        <v>139.76359915702025</v>
      </c>
      <c r="BD8" s="250">
        <f>BA8/AY8%</f>
        <v>56.27428796300851</v>
      </c>
      <c r="BE8" s="205">
        <f>SUM(BE9:BE17)</f>
        <v>2013.4</v>
      </c>
      <c r="BF8" s="206">
        <f>SUM(BF9:BF17)</f>
        <v>325.2</v>
      </c>
      <c r="BG8" s="207">
        <f>SUM(BG9:BG17)</f>
        <v>338.2</v>
      </c>
      <c r="BH8" s="206">
        <f aca="true" t="shared" si="17" ref="BH8:BH31">BG8-BF8</f>
        <v>13</v>
      </c>
      <c r="BI8" s="208">
        <f aca="true" t="shared" si="18" ref="BI8:BI16">BG8/BF8%</f>
        <v>103.99753997539976</v>
      </c>
      <c r="BJ8" s="250">
        <f>BG8/BE8%</f>
        <v>16.797457037846428</v>
      </c>
      <c r="BK8" s="205">
        <f>SUM(BK9:BK17)</f>
        <v>3843.9</v>
      </c>
      <c r="BL8" s="206">
        <f>SUM(BL9:BL17)</f>
        <v>1375.4</v>
      </c>
      <c r="BM8" s="207">
        <f>SUM(BM9:BM17)</f>
        <v>1260.3999999999999</v>
      </c>
      <c r="BN8" s="206">
        <f aca="true" t="shared" si="19" ref="BN8:BN31">BM8-BL8</f>
        <v>-115.00000000000023</v>
      </c>
      <c r="BO8" s="208">
        <f aca="true" t="shared" si="20" ref="BO8:BO16">BM8/BL8%</f>
        <v>91.63879598662206</v>
      </c>
      <c r="BP8" s="250">
        <f>BM8/BK8%</f>
        <v>32.78961471422253</v>
      </c>
      <c r="BQ8" s="205">
        <f>SUM(BQ9:BQ17)</f>
        <v>14769.099999999999</v>
      </c>
      <c r="BR8" s="206">
        <f>SUM(BR9:BR17)</f>
        <v>6187.6</v>
      </c>
      <c r="BS8" s="207">
        <f>SUM(BS9:BS17)</f>
        <v>4946.599999999999</v>
      </c>
      <c r="BT8" s="206">
        <f>BS8-BR8</f>
        <v>-1241.000000000001</v>
      </c>
      <c r="BU8" s="208">
        <f aca="true" t="shared" si="21" ref="BU8:BU16">BS8/BR8%</f>
        <v>79.94375848471134</v>
      </c>
      <c r="BV8" s="250">
        <f>BS8/BQ8%</f>
        <v>33.49290071839178</v>
      </c>
      <c r="BW8" s="205">
        <f>C8+I8+O8+U8+AA8+AG8+AM8+AS8+AY8+BE8+BK8+BQ8</f>
        <v>199293.29999999996</v>
      </c>
      <c r="BX8" s="206">
        <f>D8+J8+P8+V8+AB8+AH8+AN8+AT8+AZ8+BF8+BL8+BR8</f>
        <v>75091.3</v>
      </c>
      <c r="BY8" s="206">
        <f>E8+K8+Q8+W8+AC8+AI8+AO8+AU8+BA8+BG8+BM8+BS8</f>
        <v>65130.8</v>
      </c>
      <c r="BZ8" s="206">
        <f>BY8-BX8</f>
        <v>-9960.5</v>
      </c>
      <c r="CA8" s="206">
        <f>BY8/BX8%</f>
        <v>86.73548067485848</v>
      </c>
      <c r="CB8" s="251">
        <f>BY8/BW8%</f>
        <v>32.68087788199604</v>
      </c>
    </row>
    <row r="9" spans="1:81" ht="12.75">
      <c r="A9" s="118" t="s">
        <v>62</v>
      </c>
      <c r="B9" s="119"/>
      <c r="C9" s="210">
        <v>62155.6</v>
      </c>
      <c r="D9" s="120">
        <v>26350.5</v>
      </c>
      <c r="E9" s="211">
        <v>21590.4</v>
      </c>
      <c r="F9" s="212">
        <f aca="true" t="shared" si="22" ref="F9:F31">E9-D9</f>
        <v>-4760.0999999999985</v>
      </c>
      <c r="G9" s="292">
        <f t="shared" si="0"/>
        <v>81.93544714521546</v>
      </c>
      <c r="H9" s="252">
        <f t="shared" si="1"/>
        <v>34.736049527315316</v>
      </c>
      <c r="I9" s="213">
        <v>776</v>
      </c>
      <c r="J9" s="120">
        <v>350</v>
      </c>
      <c r="K9" s="211">
        <v>259.8</v>
      </c>
      <c r="L9" s="212">
        <f t="shared" si="2"/>
        <v>-90.19999999999999</v>
      </c>
      <c r="M9" s="253">
        <f t="shared" si="3"/>
        <v>74.22857142857143</v>
      </c>
      <c r="N9" s="252">
        <f>K9/I9%</f>
        <v>33.47938144329897</v>
      </c>
      <c r="O9" s="210">
        <v>1747.4</v>
      </c>
      <c r="P9" s="120">
        <v>737.5</v>
      </c>
      <c r="Q9" s="211">
        <v>590.5</v>
      </c>
      <c r="R9" s="212">
        <f t="shared" si="4"/>
        <v>-147</v>
      </c>
      <c r="S9" s="253">
        <f>Q9/P9%</f>
        <v>80.0677966101695</v>
      </c>
      <c r="T9" s="252">
        <f>Q9/O9%</f>
        <v>33.79306398077143</v>
      </c>
      <c r="U9" s="210">
        <v>5395.8</v>
      </c>
      <c r="V9" s="120">
        <v>2773.9</v>
      </c>
      <c r="W9" s="211">
        <v>2379.4</v>
      </c>
      <c r="X9" s="212">
        <f t="shared" si="6"/>
        <v>-394.5</v>
      </c>
      <c r="Y9" s="253">
        <f t="shared" si="7"/>
        <v>85.77814629222395</v>
      </c>
      <c r="Z9" s="252">
        <f>W9/U9%</f>
        <v>44.09726083249935</v>
      </c>
      <c r="AA9" s="210">
        <v>1138.1</v>
      </c>
      <c r="AB9" s="120">
        <v>418.2</v>
      </c>
      <c r="AC9" s="211">
        <v>341.9</v>
      </c>
      <c r="AD9" s="212">
        <f t="shared" si="8"/>
        <v>-76.30000000000001</v>
      </c>
      <c r="AE9" s="253">
        <f t="shared" si="9"/>
        <v>81.75514108082258</v>
      </c>
      <c r="AF9" s="252">
        <f>AC9/AA9%</f>
        <v>30.04129689833934</v>
      </c>
      <c r="AG9" s="210">
        <v>1154</v>
      </c>
      <c r="AH9" s="120">
        <v>530</v>
      </c>
      <c r="AI9" s="211">
        <v>549.4</v>
      </c>
      <c r="AJ9" s="212">
        <f t="shared" si="10"/>
        <v>19.399999999999977</v>
      </c>
      <c r="AK9" s="253">
        <f t="shared" si="11"/>
        <v>103.66037735849056</v>
      </c>
      <c r="AL9" s="252">
        <f>AI9/AG9%</f>
        <v>47.60831889081456</v>
      </c>
      <c r="AM9" s="210">
        <v>654.9</v>
      </c>
      <c r="AN9" s="120">
        <v>238.1</v>
      </c>
      <c r="AO9" s="211">
        <v>179.2</v>
      </c>
      <c r="AP9" s="212">
        <f t="shared" si="12"/>
        <v>-58.900000000000006</v>
      </c>
      <c r="AQ9" s="253">
        <f t="shared" si="13"/>
        <v>75.262494750105</v>
      </c>
      <c r="AR9" s="252">
        <f>AO9/AM9%</f>
        <v>27.3629561765155</v>
      </c>
      <c r="AS9" s="210">
        <v>744.9</v>
      </c>
      <c r="AT9" s="120">
        <v>340</v>
      </c>
      <c r="AU9" s="211">
        <v>278.6</v>
      </c>
      <c r="AV9" s="212">
        <f t="shared" si="14"/>
        <v>-61.39999999999998</v>
      </c>
      <c r="AW9" s="253">
        <f t="shared" si="15"/>
        <v>81.94117647058825</v>
      </c>
      <c r="AX9" s="252">
        <f>AU9/AS9%</f>
        <v>37.40099342193584</v>
      </c>
      <c r="AY9" s="210">
        <v>1573.5</v>
      </c>
      <c r="AZ9" s="120">
        <v>873.4</v>
      </c>
      <c r="BA9" s="211">
        <v>761.7</v>
      </c>
      <c r="BB9" s="212">
        <f t="shared" si="16"/>
        <v>-111.69999999999993</v>
      </c>
      <c r="BC9" s="253">
        <f>BA9/AZ9%</f>
        <v>87.21089993130296</v>
      </c>
      <c r="BD9" s="252">
        <f>BA9/AY9%</f>
        <v>48.40800762631078</v>
      </c>
      <c r="BE9" s="210">
        <v>464.5</v>
      </c>
      <c r="BF9" s="120">
        <v>210.5</v>
      </c>
      <c r="BG9" s="211">
        <v>204.2</v>
      </c>
      <c r="BH9" s="212">
        <f t="shared" si="17"/>
        <v>-6.300000000000011</v>
      </c>
      <c r="BI9" s="253">
        <f t="shared" si="18"/>
        <v>97.00712589073633</v>
      </c>
      <c r="BJ9" s="252">
        <f>BG9/BE9%</f>
        <v>43.96124865446717</v>
      </c>
      <c r="BK9" s="210">
        <v>1210</v>
      </c>
      <c r="BL9" s="120">
        <v>533</v>
      </c>
      <c r="BM9" s="211">
        <v>406</v>
      </c>
      <c r="BN9" s="212">
        <f t="shared" si="19"/>
        <v>-127</v>
      </c>
      <c r="BO9" s="253">
        <f t="shared" si="20"/>
        <v>76.17260787992495</v>
      </c>
      <c r="BP9" s="252">
        <f>BM9/BK9%</f>
        <v>33.553719008264466</v>
      </c>
      <c r="BQ9" s="210">
        <v>3411.3</v>
      </c>
      <c r="BR9" s="120">
        <v>1715.6</v>
      </c>
      <c r="BS9" s="211">
        <v>1248.9</v>
      </c>
      <c r="BT9" s="212">
        <f>BS9-BR9</f>
        <v>-466.6999999999998</v>
      </c>
      <c r="BU9" s="253">
        <f t="shared" si="21"/>
        <v>72.7966892049429</v>
      </c>
      <c r="BV9" s="252">
        <f>BS9/BQ9%</f>
        <v>36.610676281769415</v>
      </c>
      <c r="BW9" s="214">
        <f aca="true" t="shared" si="23" ref="BW9:BY16">C9+I9+O9+U9+AA9+AG9+AM9+AS9+AY9+BE9+BK9+BQ9</f>
        <v>80426</v>
      </c>
      <c r="BX9" s="146">
        <f t="shared" si="23"/>
        <v>35070.700000000004</v>
      </c>
      <c r="BY9" s="146">
        <f>E9+K9+Q9+W9+AC9+AI9+AO9+AU9+BA9+BG9+BM9+BS9</f>
        <v>28790.000000000007</v>
      </c>
      <c r="BZ9" s="212">
        <f>BY9-BX9</f>
        <v>-6280.699999999997</v>
      </c>
      <c r="CA9" s="212">
        <f>BY9/BX9%</f>
        <v>82.09131839398701</v>
      </c>
      <c r="CB9" s="254">
        <f>BY9/BW9%</f>
        <v>35.796881605450984</v>
      </c>
      <c r="CC9" s="255"/>
    </row>
    <row r="10" spans="1:81" ht="12.75">
      <c r="A10" s="118" t="s">
        <v>63</v>
      </c>
      <c r="B10" s="119"/>
      <c r="C10" s="210">
        <v>2742.7</v>
      </c>
      <c r="D10" s="120">
        <v>1206.4</v>
      </c>
      <c r="E10" s="211">
        <v>950.6</v>
      </c>
      <c r="F10" s="212">
        <f t="shared" si="22"/>
        <v>-255.80000000000007</v>
      </c>
      <c r="G10" s="292">
        <f t="shared" si="0"/>
        <v>78.79641909814323</v>
      </c>
      <c r="H10" s="252">
        <f t="shared" si="1"/>
        <v>34.659277354431765</v>
      </c>
      <c r="I10" s="213"/>
      <c r="J10" s="120"/>
      <c r="K10" s="211"/>
      <c r="L10" s="212">
        <f t="shared" si="2"/>
        <v>0</v>
      </c>
      <c r="M10" s="253"/>
      <c r="N10" s="252"/>
      <c r="O10" s="210">
        <v>0</v>
      </c>
      <c r="P10" s="120"/>
      <c r="Q10" s="211"/>
      <c r="R10" s="212">
        <f t="shared" si="4"/>
        <v>0</v>
      </c>
      <c r="S10" s="253"/>
      <c r="T10" s="252"/>
      <c r="U10" s="210"/>
      <c r="V10" s="120"/>
      <c r="W10" s="211"/>
      <c r="X10" s="212"/>
      <c r="Y10" s="253"/>
      <c r="Z10" s="252"/>
      <c r="AA10" s="210"/>
      <c r="AB10" s="120"/>
      <c r="AC10" s="211"/>
      <c r="AD10" s="212"/>
      <c r="AE10" s="253"/>
      <c r="AF10" s="252"/>
      <c r="AG10" s="210"/>
      <c r="AH10" s="120"/>
      <c r="AI10" s="211"/>
      <c r="AJ10" s="212">
        <f t="shared" si="10"/>
        <v>0</v>
      </c>
      <c r="AK10" s="253"/>
      <c r="AL10" s="252"/>
      <c r="AM10" s="210"/>
      <c r="AN10" s="120"/>
      <c r="AO10" s="211"/>
      <c r="AP10" s="212"/>
      <c r="AQ10" s="253"/>
      <c r="AR10" s="252"/>
      <c r="AS10" s="210"/>
      <c r="AT10" s="120"/>
      <c r="AU10" s="211"/>
      <c r="AV10" s="212">
        <f t="shared" si="14"/>
        <v>0</v>
      </c>
      <c r="AW10" s="253"/>
      <c r="AX10" s="252"/>
      <c r="AY10" s="210"/>
      <c r="AZ10" s="120"/>
      <c r="BA10" s="211"/>
      <c r="BB10" s="212">
        <f t="shared" si="16"/>
        <v>0</v>
      </c>
      <c r="BC10" s="253"/>
      <c r="BD10" s="252"/>
      <c r="BE10" s="210"/>
      <c r="BF10" s="120"/>
      <c r="BG10" s="211"/>
      <c r="BH10" s="212"/>
      <c r="BI10" s="253"/>
      <c r="BJ10" s="252"/>
      <c r="BK10" s="210"/>
      <c r="BL10" s="120"/>
      <c r="BM10" s="211"/>
      <c r="BN10" s="212"/>
      <c r="BO10" s="253"/>
      <c r="BP10" s="252"/>
      <c r="BQ10" s="210">
        <v>1017</v>
      </c>
      <c r="BR10" s="120">
        <v>474</v>
      </c>
      <c r="BS10" s="211">
        <v>352.5</v>
      </c>
      <c r="BT10" s="212">
        <f>BS10-BR10</f>
        <v>-121.5</v>
      </c>
      <c r="BU10" s="253">
        <f t="shared" si="21"/>
        <v>74.36708860759494</v>
      </c>
      <c r="BV10" s="252">
        <f>BS10/BQ10%</f>
        <v>34.660766961651916</v>
      </c>
      <c r="BW10" s="214">
        <f t="shared" si="23"/>
        <v>3759.7</v>
      </c>
      <c r="BX10" s="146">
        <f t="shared" si="23"/>
        <v>1680.4</v>
      </c>
      <c r="BY10" s="146">
        <f t="shared" si="23"/>
        <v>1303.1</v>
      </c>
      <c r="BZ10" s="212">
        <f>BY10-BX10</f>
        <v>-377.3000000000002</v>
      </c>
      <c r="CA10" s="212">
        <f>BY10/BX10%</f>
        <v>77.54701261604379</v>
      </c>
      <c r="CB10" s="254">
        <f>BY10/BW10%</f>
        <v>34.65968029364045</v>
      </c>
      <c r="CC10" s="255"/>
    </row>
    <row r="11" spans="1:81" ht="24.75" customHeight="1" hidden="1">
      <c r="A11" s="121" t="s">
        <v>24</v>
      </c>
      <c r="B11" s="119"/>
      <c r="C11" s="210"/>
      <c r="D11" s="120"/>
      <c r="E11" s="211"/>
      <c r="F11" s="212">
        <f t="shared" si="22"/>
        <v>0</v>
      </c>
      <c r="G11" s="292" t="e">
        <f t="shared" si="0"/>
        <v>#DIV/0!</v>
      </c>
      <c r="H11" s="252" t="e">
        <f t="shared" si="1"/>
        <v>#DIV/0!</v>
      </c>
      <c r="I11" s="213"/>
      <c r="J11" s="120"/>
      <c r="K11" s="211"/>
      <c r="L11" s="212">
        <f t="shared" si="2"/>
        <v>0</v>
      </c>
      <c r="M11" s="253" t="e">
        <f t="shared" si="3"/>
        <v>#DIV/0!</v>
      </c>
      <c r="N11" s="252" t="e">
        <f aca="true" t="shared" si="24" ref="N11:N33">K11/I11%</f>
        <v>#DIV/0!</v>
      </c>
      <c r="O11" s="210"/>
      <c r="P11" s="120"/>
      <c r="Q11" s="211"/>
      <c r="R11" s="212">
        <f t="shared" si="4"/>
        <v>0</v>
      </c>
      <c r="S11" s="253" t="e">
        <f t="shared" si="5"/>
        <v>#DIV/0!</v>
      </c>
      <c r="T11" s="252" t="e">
        <f aca="true" t="shared" si="25" ref="T11:T33">Q11/O11%</f>
        <v>#DIV/0!</v>
      </c>
      <c r="U11" s="210"/>
      <c r="V11" s="120"/>
      <c r="W11" s="211"/>
      <c r="X11" s="212">
        <f t="shared" si="6"/>
        <v>0</v>
      </c>
      <c r="Y11" s="253"/>
      <c r="Z11" s="252" t="e">
        <f>W11/U11%</f>
        <v>#DIV/0!</v>
      </c>
      <c r="AA11" s="210"/>
      <c r="AB11" s="120"/>
      <c r="AC11" s="211"/>
      <c r="AD11" s="212">
        <f t="shared" si="8"/>
        <v>0</v>
      </c>
      <c r="AE11" s="253"/>
      <c r="AF11" s="252" t="e">
        <f>AC11/AA11%</f>
        <v>#DIV/0!</v>
      </c>
      <c r="AG11" s="210"/>
      <c r="AH11" s="120"/>
      <c r="AI11" s="211"/>
      <c r="AJ11" s="212">
        <f t="shared" si="10"/>
        <v>0</v>
      </c>
      <c r="AK11" s="253" t="e">
        <f t="shared" si="11"/>
        <v>#DIV/0!</v>
      </c>
      <c r="AL11" s="252" t="e">
        <f aca="true" t="shared" si="26" ref="AL11:AL33">AI11/AG11%</f>
        <v>#DIV/0!</v>
      </c>
      <c r="AM11" s="210"/>
      <c r="AN11" s="120"/>
      <c r="AO11" s="211"/>
      <c r="AP11" s="212">
        <f t="shared" si="12"/>
        <v>0</v>
      </c>
      <c r="AQ11" s="253" t="e">
        <f t="shared" si="13"/>
        <v>#DIV/0!</v>
      </c>
      <c r="AR11" s="252" t="e">
        <f aca="true" t="shared" si="27" ref="AR11:AR33">AO11/AM11%</f>
        <v>#DIV/0!</v>
      </c>
      <c r="AS11" s="210"/>
      <c r="AT11" s="120"/>
      <c r="AU11" s="211"/>
      <c r="AV11" s="212">
        <f t="shared" si="14"/>
        <v>0</v>
      </c>
      <c r="AW11" s="253" t="e">
        <f t="shared" si="15"/>
        <v>#DIV/0!</v>
      </c>
      <c r="AX11" s="252" t="e">
        <f aca="true" t="shared" si="28" ref="AX11:AX33">AU11/AS11%</f>
        <v>#DIV/0!</v>
      </c>
      <c r="AY11" s="210"/>
      <c r="AZ11" s="120"/>
      <c r="BA11" s="211"/>
      <c r="BB11" s="212">
        <f t="shared" si="16"/>
        <v>0</v>
      </c>
      <c r="BC11" s="253" t="e">
        <f>BA11/AZ11%</f>
        <v>#DIV/0!</v>
      </c>
      <c r="BD11" s="252" t="e">
        <f aca="true" t="shared" si="29" ref="BD11:BD33">BA11/AY11%</f>
        <v>#DIV/0!</v>
      </c>
      <c r="BE11" s="210"/>
      <c r="BF11" s="120"/>
      <c r="BG11" s="211"/>
      <c r="BH11" s="212">
        <f t="shared" si="17"/>
        <v>0</v>
      </c>
      <c r="BI11" s="253" t="e">
        <f t="shared" si="18"/>
        <v>#DIV/0!</v>
      </c>
      <c r="BJ11" s="252" t="e">
        <f aca="true" t="shared" si="30" ref="BJ11:BJ33">BG11/BE11%</f>
        <v>#DIV/0!</v>
      </c>
      <c r="BK11" s="210"/>
      <c r="BL11" s="120"/>
      <c r="BM11" s="211"/>
      <c r="BN11" s="212">
        <f t="shared" si="19"/>
        <v>0</v>
      </c>
      <c r="BO11" s="253" t="e">
        <f t="shared" si="20"/>
        <v>#DIV/0!</v>
      </c>
      <c r="BP11" s="252" t="e">
        <f aca="true" t="shared" si="31" ref="BP11:BP33">BM11/BK11%</f>
        <v>#DIV/0!</v>
      </c>
      <c r="BQ11" s="210"/>
      <c r="BR11" s="120"/>
      <c r="BS11" s="211"/>
      <c r="BT11" s="212">
        <f aca="true" t="shared" si="32" ref="BT11:BT26">BS11-BR11</f>
        <v>0</v>
      </c>
      <c r="BU11" s="253" t="e">
        <f>BS11/BR11%</f>
        <v>#DIV/0!</v>
      </c>
      <c r="BV11" s="252" t="e">
        <f aca="true" t="shared" si="33" ref="BV11:BV33">BS11/BQ11%</f>
        <v>#DIV/0!</v>
      </c>
      <c r="BW11" s="214">
        <f t="shared" si="23"/>
        <v>0</v>
      </c>
      <c r="BX11" s="146">
        <f t="shared" si="23"/>
        <v>0</v>
      </c>
      <c r="BY11" s="146">
        <f t="shared" si="23"/>
        <v>0</v>
      </c>
      <c r="BZ11" s="212">
        <f aca="true" t="shared" si="34" ref="BZ11:BZ26">BY11-BX11</f>
        <v>0</v>
      </c>
      <c r="CA11" s="212" t="e">
        <f aca="true" t="shared" si="35" ref="CA11:CA26">BY11/BX11%</f>
        <v>#DIV/0!</v>
      </c>
      <c r="CB11" s="254" t="e">
        <f aca="true" t="shared" si="36" ref="CB11:CB33">BY11/BW11%</f>
        <v>#DIV/0!</v>
      </c>
      <c r="CC11" s="255"/>
    </row>
    <row r="12" spans="1:81" ht="12.75">
      <c r="A12" s="118" t="s">
        <v>26</v>
      </c>
      <c r="B12" s="122"/>
      <c r="C12" s="215">
        <v>15</v>
      </c>
      <c r="D12" s="256">
        <v>6.6</v>
      </c>
      <c r="E12" s="216">
        <v>6.6</v>
      </c>
      <c r="F12" s="212">
        <f t="shared" si="22"/>
        <v>0</v>
      </c>
      <c r="G12" s="292"/>
      <c r="H12" s="252">
        <f>E12/C12%</f>
        <v>44</v>
      </c>
      <c r="I12" s="217">
        <v>85</v>
      </c>
      <c r="J12" s="256">
        <v>65</v>
      </c>
      <c r="K12" s="216">
        <v>73.7</v>
      </c>
      <c r="L12" s="212">
        <f t="shared" si="2"/>
        <v>8.700000000000003</v>
      </c>
      <c r="M12" s="253">
        <f t="shared" si="3"/>
        <v>113.38461538461539</v>
      </c>
      <c r="N12" s="252">
        <f t="shared" si="24"/>
        <v>86.70588235294119</v>
      </c>
      <c r="O12" s="215">
        <v>4.5</v>
      </c>
      <c r="P12" s="256"/>
      <c r="Q12" s="216"/>
      <c r="R12" s="212">
        <f t="shared" si="4"/>
        <v>0</v>
      </c>
      <c r="S12" s="253"/>
      <c r="T12" s="252"/>
      <c r="U12" s="215">
        <v>83.9</v>
      </c>
      <c r="V12" s="256">
        <v>24.1</v>
      </c>
      <c r="W12" s="216">
        <v>4.1</v>
      </c>
      <c r="X12" s="212">
        <f t="shared" si="6"/>
        <v>-20</v>
      </c>
      <c r="Y12" s="253"/>
      <c r="Z12" s="252">
        <f>W12/U12%</f>
        <v>4.886769964243146</v>
      </c>
      <c r="AA12" s="215">
        <v>286.9</v>
      </c>
      <c r="AB12" s="256">
        <v>104.4</v>
      </c>
      <c r="AC12" s="216">
        <v>308.3</v>
      </c>
      <c r="AD12" s="212">
        <f t="shared" si="8"/>
        <v>203.9</v>
      </c>
      <c r="AE12" s="253"/>
      <c r="AF12" s="252">
        <f>AC12/AA12%</f>
        <v>107.4590449634019</v>
      </c>
      <c r="AG12" s="215">
        <v>200</v>
      </c>
      <c r="AH12" s="256">
        <v>50</v>
      </c>
      <c r="AI12" s="216">
        <v>42.6</v>
      </c>
      <c r="AJ12" s="212">
        <f t="shared" si="10"/>
        <v>-7.399999999999999</v>
      </c>
      <c r="AK12" s="253"/>
      <c r="AL12" s="252">
        <f t="shared" si="26"/>
        <v>21.3</v>
      </c>
      <c r="AM12" s="215">
        <v>591</v>
      </c>
      <c r="AN12" s="256">
        <v>349.2</v>
      </c>
      <c r="AO12" s="216">
        <v>60.7</v>
      </c>
      <c r="AP12" s="212">
        <f t="shared" si="12"/>
        <v>-288.5</v>
      </c>
      <c r="AQ12" s="253">
        <f t="shared" si="13"/>
        <v>17.382588774341354</v>
      </c>
      <c r="AR12" s="252">
        <f t="shared" si="27"/>
        <v>10.27072758037225</v>
      </c>
      <c r="AS12" s="215">
        <v>366.2</v>
      </c>
      <c r="AT12" s="256">
        <v>266.2</v>
      </c>
      <c r="AU12" s="216">
        <v>21.1</v>
      </c>
      <c r="AV12" s="212">
        <f t="shared" si="14"/>
        <v>-245.1</v>
      </c>
      <c r="AW12" s="253">
        <f t="shared" si="15"/>
        <v>7.926371149511646</v>
      </c>
      <c r="AX12" s="252">
        <f t="shared" si="28"/>
        <v>5.7618787547788095</v>
      </c>
      <c r="AY12" s="215">
        <v>1979.5</v>
      </c>
      <c r="AZ12" s="256">
        <v>661.5</v>
      </c>
      <c r="BA12" s="216">
        <v>661.5</v>
      </c>
      <c r="BB12" s="212">
        <f t="shared" si="16"/>
        <v>0</v>
      </c>
      <c r="BC12" s="253">
        <f>BA12/AZ12%</f>
        <v>100</v>
      </c>
      <c r="BD12" s="252">
        <f t="shared" si="29"/>
        <v>33.41752967921192</v>
      </c>
      <c r="BE12" s="215">
        <v>6.4</v>
      </c>
      <c r="BF12" s="256">
        <v>6.4</v>
      </c>
      <c r="BG12" s="216"/>
      <c r="BH12" s="212">
        <f t="shared" si="17"/>
        <v>-6.4</v>
      </c>
      <c r="BI12" s="253"/>
      <c r="BJ12" s="252">
        <f t="shared" si="30"/>
        <v>0</v>
      </c>
      <c r="BK12" s="215">
        <v>74.8</v>
      </c>
      <c r="BL12" s="256">
        <v>41</v>
      </c>
      <c r="BM12" s="216">
        <v>128</v>
      </c>
      <c r="BN12" s="212">
        <f t="shared" si="19"/>
        <v>87</v>
      </c>
      <c r="BO12" s="253">
        <f t="shared" si="20"/>
        <v>312.1951219512195</v>
      </c>
      <c r="BP12" s="252">
        <f t="shared" si="31"/>
        <v>171.12299465240642</v>
      </c>
      <c r="BQ12" s="215"/>
      <c r="BR12" s="256"/>
      <c r="BS12" s="216"/>
      <c r="BT12" s="212">
        <f t="shared" si="32"/>
        <v>0</v>
      </c>
      <c r="BU12" s="253"/>
      <c r="BV12" s="252"/>
      <c r="BW12" s="214">
        <f t="shared" si="23"/>
        <v>3693.2000000000003</v>
      </c>
      <c r="BX12" s="146">
        <f t="shared" si="23"/>
        <v>1574.4</v>
      </c>
      <c r="BY12" s="146">
        <f t="shared" si="23"/>
        <v>1306.6</v>
      </c>
      <c r="BZ12" s="212">
        <f t="shared" si="34"/>
        <v>-267.8000000000002</v>
      </c>
      <c r="CA12" s="212">
        <f t="shared" si="35"/>
        <v>82.99034552845526</v>
      </c>
      <c r="CB12" s="254">
        <f t="shared" si="36"/>
        <v>35.37853352106574</v>
      </c>
      <c r="CC12" s="255"/>
    </row>
    <row r="13" spans="1:81" ht="12.75">
      <c r="A13" s="123" t="s">
        <v>64</v>
      </c>
      <c r="B13" s="122"/>
      <c r="C13" s="215">
        <v>5439.2</v>
      </c>
      <c r="D13" s="256">
        <v>793.8</v>
      </c>
      <c r="E13" s="216">
        <v>527.4</v>
      </c>
      <c r="F13" s="212">
        <f t="shared" si="22"/>
        <v>-266.4</v>
      </c>
      <c r="G13" s="292">
        <f t="shared" si="0"/>
        <v>66.43990929705215</v>
      </c>
      <c r="H13" s="252">
        <f t="shared" si="1"/>
        <v>9.696278864538904</v>
      </c>
      <c r="I13" s="217">
        <v>180</v>
      </c>
      <c r="J13" s="256">
        <v>11</v>
      </c>
      <c r="K13" s="216">
        <v>10.3</v>
      </c>
      <c r="L13" s="212">
        <f t="shared" si="2"/>
        <v>-0.6999999999999993</v>
      </c>
      <c r="M13" s="253">
        <f t="shared" si="3"/>
        <v>93.63636363636364</v>
      </c>
      <c r="N13" s="252">
        <f t="shared" si="24"/>
        <v>5.722222222222222</v>
      </c>
      <c r="O13" s="215">
        <v>245.8</v>
      </c>
      <c r="P13" s="256">
        <v>44.1</v>
      </c>
      <c r="Q13" s="216">
        <v>44.4</v>
      </c>
      <c r="R13" s="212">
        <f t="shared" si="4"/>
        <v>0.29999999999999716</v>
      </c>
      <c r="S13" s="253">
        <f t="shared" si="5"/>
        <v>100.68027210884354</v>
      </c>
      <c r="T13" s="252">
        <f t="shared" si="25"/>
        <v>18.06346623270952</v>
      </c>
      <c r="U13" s="215">
        <v>97</v>
      </c>
      <c r="V13" s="256">
        <v>34.7</v>
      </c>
      <c r="W13" s="216">
        <v>3.9</v>
      </c>
      <c r="X13" s="212">
        <f t="shared" si="6"/>
        <v>-30.800000000000004</v>
      </c>
      <c r="Y13" s="253">
        <f>W13/V13%</f>
        <v>11.239193083573486</v>
      </c>
      <c r="Z13" s="252">
        <f>W13/U13%</f>
        <v>4.020618556701031</v>
      </c>
      <c r="AA13" s="215">
        <v>80</v>
      </c>
      <c r="AB13" s="256">
        <v>4</v>
      </c>
      <c r="AC13" s="216">
        <v>3.7</v>
      </c>
      <c r="AD13" s="212">
        <f t="shared" si="8"/>
        <v>-0.2999999999999998</v>
      </c>
      <c r="AE13" s="253">
        <f t="shared" si="9"/>
        <v>92.5</v>
      </c>
      <c r="AF13" s="252">
        <f>AC13/AA13%</f>
        <v>4.625</v>
      </c>
      <c r="AG13" s="215">
        <v>373.4</v>
      </c>
      <c r="AH13" s="256">
        <v>47.7</v>
      </c>
      <c r="AI13" s="216">
        <v>39.7</v>
      </c>
      <c r="AJ13" s="212">
        <f t="shared" si="10"/>
        <v>-8</v>
      </c>
      <c r="AK13" s="253">
        <f t="shared" si="11"/>
        <v>83.22851153039832</v>
      </c>
      <c r="AL13" s="252">
        <f t="shared" si="26"/>
        <v>10.632029994643814</v>
      </c>
      <c r="AM13" s="215">
        <v>288.2</v>
      </c>
      <c r="AN13" s="256">
        <v>50.5</v>
      </c>
      <c r="AO13" s="216">
        <v>48.7</v>
      </c>
      <c r="AP13" s="212">
        <f t="shared" si="12"/>
        <v>-1.7999999999999972</v>
      </c>
      <c r="AQ13" s="253">
        <f t="shared" si="13"/>
        <v>96.43564356435644</v>
      </c>
      <c r="AR13" s="252">
        <f t="shared" si="27"/>
        <v>16.897987508674536</v>
      </c>
      <c r="AS13" s="215">
        <v>208.3</v>
      </c>
      <c r="AT13" s="256">
        <v>8.5</v>
      </c>
      <c r="AU13" s="216">
        <v>1.7</v>
      </c>
      <c r="AV13" s="212">
        <f t="shared" si="14"/>
        <v>-6.8</v>
      </c>
      <c r="AW13" s="253">
        <f t="shared" si="15"/>
        <v>19.999999999999996</v>
      </c>
      <c r="AX13" s="252">
        <f t="shared" si="28"/>
        <v>0.8161305808929428</v>
      </c>
      <c r="AY13" s="215">
        <v>655.1</v>
      </c>
      <c r="AZ13" s="256">
        <v>40.1</v>
      </c>
      <c r="BA13" s="216">
        <v>41.1</v>
      </c>
      <c r="BB13" s="212">
        <f t="shared" si="16"/>
        <v>1</v>
      </c>
      <c r="BC13" s="253">
        <f>BA13/AZ13%</f>
        <v>102.49376558603491</v>
      </c>
      <c r="BD13" s="252">
        <f t="shared" si="29"/>
        <v>6.273851320409098</v>
      </c>
      <c r="BE13" s="215">
        <v>52</v>
      </c>
      <c r="BF13" s="256">
        <v>3.3</v>
      </c>
      <c r="BG13" s="216">
        <v>4.1</v>
      </c>
      <c r="BH13" s="212">
        <f t="shared" si="17"/>
        <v>0.7999999999999998</v>
      </c>
      <c r="BI13" s="253"/>
      <c r="BJ13" s="252">
        <f t="shared" si="30"/>
        <v>7.884615384615383</v>
      </c>
      <c r="BK13" s="215">
        <v>295</v>
      </c>
      <c r="BL13" s="256">
        <v>48</v>
      </c>
      <c r="BM13" s="216">
        <v>47.7</v>
      </c>
      <c r="BN13" s="212">
        <f t="shared" si="19"/>
        <v>-0.29999999999999716</v>
      </c>
      <c r="BO13" s="253">
        <f t="shared" si="20"/>
        <v>99.37500000000001</v>
      </c>
      <c r="BP13" s="252">
        <f t="shared" si="31"/>
        <v>16.16949152542373</v>
      </c>
      <c r="BQ13" s="215">
        <v>678.2</v>
      </c>
      <c r="BR13" s="256">
        <v>44</v>
      </c>
      <c r="BS13" s="216">
        <v>30</v>
      </c>
      <c r="BT13" s="212">
        <f t="shared" si="32"/>
        <v>-14</v>
      </c>
      <c r="BU13" s="253">
        <f t="shared" si="21"/>
        <v>68.18181818181819</v>
      </c>
      <c r="BV13" s="252">
        <f t="shared" si="33"/>
        <v>4.423473901503981</v>
      </c>
      <c r="BW13" s="214">
        <f t="shared" si="23"/>
        <v>8592.2</v>
      </c>
      <c r="BX13" s="146">
        <f t="shared" si="23"/>
        <v>1129.7</v>
      </c>
      <c r="BY13" s="146">
        <f t="shared" si="23"/>
        <v>802.7000000000002</v>
      </c>
      <c r="BZ13" s="212">
        <f t="shared" si="34"/>
        <v>-326.9999999999999</v>
      </c>
      <c r="CA13" s="212">
        <f t="shared" si="35"/>
        <v>71.05426219350271</v>
      </c>
      <c r="CB13" s="254">
        <f t="shared" si="36"/>
        <v>9.342194083005518</v>
      </c>
      <c r="CC13" s="255"/>
    </row>
    <row r="14" spans="1:81" ht="12.75">
      <c r="A14" s="123" t="s">
        <v>103</v>
      </c>
      <c r="B14" s="122"/>
      <c r="C14" s="215">
        <v>28835.6</v>
      </c>
      <c r="D14" s="256">
        <v>7393.7</v>
      </c>
      <c r="E14" s="216">
        <v>5116.3</v>
      </c>
      <c r="F14" s="212">
        <f t="shared" si="22"/>
        <v>-2277.3999999999996</v>
      </c>
      <c r="G14" s="292">
        <f t="shared" si="0"/>
        <v>69.19810108605976</v>
      </c>
      <c r="H14" s="252">
        <f t="shared" si="1"/>
        <v>17.742998238288784</v>
      </c>
      <c r="I14" s="217"/>
      <c r="J14" s="256"/>
      <c r="K14" s="216"/>
      <c r="L14" s="212"/>
      <c r="M14" s="253"/>
      <c r="N14" s="252"/>
      <c r="O14" s="215"/>
      <c r="P14" s="256"/>
      <c r="Q14" s="216"/>
      <c r="R14" s="212"/>
      <c r="S14" s="253"/>
      <c r="T14" s="252"/>
      <c r="U14" s="215"/>
      <c r="V14" s="256"/>
      <c r="W14" s="216"/>
      <c r="X14" s="212"/>
      <c r="Y14" s="253"/>
      <c r="Z14" s="252"/>
      <c r="AA14" s="215"/>
      <c r="AB14" s="256"/>
      <c r="AC14" s="216"/>
      <c r="AD14" s="212"/>
      <c r="AE14" s="253"/>
      <c r="AF14" s="252"/>
      <c r="AG14" s="215"/>
      <c r="AH14" s="256"/>
      <c r="AI14" s="216"/>
      <c r="AJ14" s="212"/>
      <c r="AK14" s="253"/>
      <c r="AL14" s="252"/>
      <c r="AM14" s="215"/>
      <c r="AN14" s="256"/>
      <c r="AO14" s="216"/>
      <c r="AP14" s="212"/>
      <c r="AQ14" s="253"/>
      <c r="AR14" s="252"/>
      <c r="AS14" s="215"/>
      <c r="AT14" s="256"/>
      <c r="AU14" s="216"/>
      <c r="AV14" s="212"/>
      <c r="AW14" s="253"/>
      <c r="AX14" s="252"/>
      <c r="AY14" s="215"/>
      <c r="AZ14" s="256"/>
      <c r="BA14" s="216"/>
      <c r="BB14" s="212"/>
      <c r="BC14" s="253"/>
      <c r="BD14" s="252"/>
      <c r="BE14" s="215"/>
      <c r="BF14" s="256"/>
      <c r="BG14" s="216"/>
      <c r="BH14" s="212"/>
      <c r="BI14" s="253"/>
      <c r="BJ14" s="252"/>
      <c r="BK14" s="215"/>
      <c r="BL14" s="256"/>
      <c r="BM14" s="216"/>
      <c r="BN14" s="212"/>
      <c r="BO14" s="253"/>
      <c r="BP14" s="252"/>
      <c r="BQ14" s="215">
        <v>3565.9</v>
      </c>
      <c r="BR14" s="256">
        <v>493.8</v>
      </c>
      <c r="BS14" s="216">
        <v>625.8</v>
      </c>
      <c r="BT14" s="212">
        <f t="shared" si="32"/>
        <v>131.99999999999994</v>
      </c>
      <c r="BU14" s="253">
        <f t="shared" si="21"/>
        <v>126.7314702308627</v>
      </c>
      <c r="BV14" s="252">
        <f t="shared" si="33"/>
        <v>17.549566729296952</v>
      </c>
      <c r="BW14" s="214">
        <f t="shared" si="23"/>
        <v>32401.5</v>
      </c>
      <c r="BX14" s="146">
        <f t="shared" si="23"/>
        <v>7887.5</v>
      </c>
      <c r="BY14" s="146">
        <f t="shared" si="23"/>
        <v>5742.1</v>
      </c>
      <c r="BZ14" s="212">
        <f t="shared" si="34"/>
        <v>-2145.3999999999996</v>
      </c>
      <c r="CA14" s="212">
        <f t="shared" si="35"/>
        <v>72.80000000000001</v>
      </c>
      <c r="CB14" s="254">
        <f t="shared" si="36"/>
        <v>17.7217104146413</v>
      </c>
      <c r="CC14" s="255"/>
    </row>
    <row r="15" spans="1:81" s="126" customFormat="1" ht="12.75">
      <c r="A15" s="124" t="s">
        <v>65</v>
      </c>
      <c r="B15" s="125"/>
      <c r="C15" s="218">
        <v>23977.5</v>
      </c>
      <c r="D15" s="257">
        <v>8243.1</v>
      </c>
      <c r="E15" s="219">
        <v>7000</v>
      </c>
      <c r="F15" s="212">
        <f t="shared" si="22"/>
        <v>-1243.1000000000004</v>
      </c>
      <c r="G15" s="292">
        <f t="shared" si="0"/>
        <v>84.91950843735974</v>
      </c>
      <c r="H15" s="252">
        <f t="shared" si="1"/>
        <v>29.194036075487436</v>
      </c>
      <c r="I15" s="220">
        <v>2636</v>
      </c>
      <c r="J15" s="257">
        <v>587</v>
      </c>
      <c r="K15" s="219">
        <v>973.1</v>
      </c>
      <c r="L15" s="212">
        <f t="shared" si="2"/>
        <v>386.1</v>
      </c>
      <c r="M15" s="253">
        <f t="shared" si="3"/>
        <v>165.77512776831347</v>
      </c>
      <c r="N15" s="252">
        <f t="shared" si="24"/>
        <v>36.91578148710167</v>
      </c>
      <c r="O15" s="218">
        <v>3300</v>
      </c>
      <c r="P15" s="257">
        <v>2649.2</v>
      </c>
      <c r="Q15" s="219">
        <v>3165.9</v>
      </c>
      <c r="R15" s="212">
        <f t="shared" si="4"/>
        <v>516.7000000000003</v>
      </c>
      <c r="S15" s="253">
        <f t="shared" si="5"/>
        <v>119.50400120791184</v>
      </c>
      <c r="T15" s="252">
        <f t="shared" si="25"/>
        <v>95.93636363636364</v>
      </c>
      <c r="U15" s="218">
        <v>3364.1</v>
      </c>
      <c r="V15" s="257">
        <v>448.7</v>
      </c>
      <c r="W15" s="219">
        <v>559.5</v>
      </c>
      <c r="X15" s="212">
        <f t="shared" si="6"/>
        <v>110.80000000000001</v>
      </c>
      <c r="Y15" s="253">
        <f t="shared" si="7"/>
        <v>124.69355917093826</v>
      </c>
      <c r="Z15" s="252">
        <f>W15/U15%</f>
        <v>16.631491334978154</v>
      </c>
      <c r="AA15" s="218">
        <v>3900</v>
      </c>
      <c r="AB15" s="257">
        <v>757</v>
      </c>
      <c r="AC15" s="219">
        <v>642.7</v>
      </c>
      <c r="AD15" s="212">
        <f t="shared" si="8"/>
        <v>-114.29999999999995</v>
      </c>
      <c r="AE15" s="253">
        <f t="shared" si="9"/>
        <v>84.9009247027741</v>
      </c>
      <c r="AF15" s="252">
        <f>AC15/AA15%</f>
        <v>16.47948717948718</v>
      </c>
      <c r="AG15" s="218">
        <v>1933.2</v>
      </c>
      <c r="AH15" s="257">
        <v>390.5</v>
      </c>
      <c r="AI15" s="219">
        <v>508.2</v>
      </c>
      <c r="AJ15" s="385" t="s">
        <v>83</v>
      </c>
      <c r="AK15" s="253">
        <f t="shared" si="11"/>
        <v>130.14084507042253</v>
      </c>
      <c r="AL15" s="252">
        <f t="shared" si="26"/>
        <v>26.288019863438855</v>
      </c>
      <c r="AM15" s="218">
        <v>3247.1</v>
      </c>
      <c r="AN15" s="257">
        <v>967.5</v>
      </c>
      <c r="AO15" s="219">
        <v>953.7</v>
      </c>
      <c r="AP15" s="212">
        <f t="shared" si="12"/>
        <v>-13.799999999999955</v>
      </c>
      <c r="AQ15" s="253">
        <f t="shared" si="13"/>
        <v>98.57364341085271</v>
      </c>
      <c r="AR15" s="252">
        <f t="shared" si="27"/>
        <v>29.370823196082664</v>
      </c>
      <c r="AS15" s="218">
        <v>2173.3</v>
      </c>
      <c r="AT15" s="257">
        <v>355.3</v>
      </c>
      <c r="AU15" s="219">
        <v>234.2</v>
      </c>
      <c r="AV15" s="212">
        <f t="shared" si="14"/>
        <v>-121.10000000000002</v>
      </c>
      <c r="AW15" s="253">
        <f t="shared" si="15"/>
        <v>65.9161272164368</v>
      </c>
      <c r="AX15" s="252">
        <f t="shared" si="28"/>
        <v>10.776238899369622</v>
      </c>
      <c r="AY15" s="218">
        <v>3880.4</v>
      </c>
      <c r="AZ15" s="257">
        <v>1693.8</v>
      </c>
      <c r="BA15" s="219">
        <v>2243.5</v>
      </c>
      <c r="BB15" s="212">
        <f t="shared" si="16"/>
        <v>549.7</v>
      </c>
      <c r="BC15" s="253">
        <f>BA15/AZ15%</f>
        <v>132.4536545046641</v>
      </c>
      <c r="BD15" s="252">
        <f t="shared" si="29"/>
        <v>57.816204514998454</v>
      </c>
      <c r="BE15" s="218">
        <v>1420.9</v>
      </c>
      <c r="BF15" s="257">
        <v>66.7</v>
      </c>
      <c r="BG15" s="219">
        <v>106.2</v>
      </c>
      <c r="BH15" s="212">
        <f t="shared" si="17"/>
        <v>39.5</v>
      </c>
      <c r="BI15" s="253">
        <f t="shared" si="18"/>
        <v>159.22038980509745</v>
      </c>
      <c r="BJ15" s="252">
        <f t="shared" si="30"/>
        <v>7.474136110915616</v>
      </c>
      <c r="BK15" s="218">
        <v>1820.4</v>
      </c>
      <c r="BL15" s="257">
        <v>536</v>
      </c>
      <c r="BM15" s="219">
        <v>469.4</v>
      </c>
      <c r="BN15" s="212">
        <f t="shared" si="19"/>
        <v>-66.60000000000002</v>
      </c>
      <c r="BO15" s="253">
        <f t="shared" si="20"/>
        <v>87.57462686567163</v>
      </c>
      <c r="BP15" s="252">
        <f t="shared" si="31"/>
        <v>25.785541639200172</v>
      </c>
      <c r="BQ15" s="218">
        <v>4169</v>
      </c>
      <c r="BR15" s="257">
        <v>2115.5</v>
      </c>
      <c r="BS15" s="219">
        <v>1646</v>
      </c>
      <c r="BT15" s="212">
        <f t="shared" si="32"/>
        <v>-469.5</v>
      </c>
      <c r="BU15" s="253">
        <f t="shared" si="21"/>
        <v>77.80666509099503</v>
      </c>
      <c r="BV15" s="252">
        <f t="shared" si="33"/>
        <v>39.48189014152075</v>
      </c>
      <c r="BW15" s="214">
        <f t="shared" si="23"/>
        <v>55821.9</v>
      </c>
      <c r="BX15" s="146">
        <f t="shared" si="23"/>
        <v>18810.3</v>
      </c>
      <c r="BY15" s="146">
        <f t="shared" si="23"/>
        <v>18502.400000000005</v>
      </c>
      <c r="BZ15" s="212">
        <f t="shared" si="34"/>
        <v>-307.8999999999942</v>
      </c>
      <c r="CA15" s="212">
        <f t="shared" si="35"/>
        <v>98.36313083789204</v>
      </c>
      <c r="CB15" s="254">
        <f t="shared" si="36"/>
        <v>33.14541425497879</v>
      </c>
      <c r="CC15" s="258"/>
    </row>
    <row r="16" spans="1:81" ht="12.75" customHeight="1">
      <c r="A16" s="127" t="s">
        <v>66</v>
      </c>
      <c r="B16" s="128"/>
      <c r="C16" s="218"/>
      <c r="D16" s="259"/>
      <c r="E16" s="221"/>
      <c r="F16" s="212">
        <f t="shared" si="22"/>
        <v>0</v>
      </c>
      <c r="G16" s="292"/>
      <c r="H16" s="252"/>
      <c r="I16" s="220">
        <v>25</v>
      </c>
      <c r="J16" s="259">
        <v>7</v>
      </c>
      <c r="K16" s="221">
        <v>5.8</v>
      </c>
      <c r="L16" s="212">
        <f t="shared" si="2"/>
        <v>-1.2000000000000002</v>
      </c>
      <c r="M16" s="253">
        <f t="shared" si="3"/>
        <v>82.85714285714285</v>
      </c>
      <c r="N16" s="252">
        <f t="shared" si="24"/>
        <v>23.2</v>
      </c>
      <c r="O16" s="218">
        <v>76.5</v>
      </c>
      <c r="P16" s="259">
        <v>19.4</v>
      </c>
      <c r="Q16" s="221">
        <v>13</v>
      </c>
      <c r="R16" s="212">
        <f t="shared" si="4"/>
        <v>-6.399999999999999</v>
      </c>
      <c r="S16" s="253">
        <f t="shared" si="5"/>
        <v>67.01030927835052</v>
      </c>
      <c r="T16" s="252">
        <f t="shared" si="25"/>
        <v>16.99346405228758</v>
      </c>
      <c r="U16" s="218">
        <v>18.7</v>
      </c>
      <c r="V16" s="259">
        <v>4.1</v>
      </c>
      <c r="W16" s="221">
        <v>0.6</v>
      </c>
      <c r="X16" s="212">
        <f t="shared" si="6"/>
        <v>-3.4999999999999996</v>
      </c>
      <c r="Y16" s="253">
        <f t="shared" si="7"/>
        <v>14.634146341463415</v>
      </c>
      <c r="Z16" s="252">
        <f>W16/U16%</f>
        <v>3.2085561497326203</v>
      </c>
      <c r="AA16" s="218">
        <v>45</v>
      </c>
      <c r="AB16" s="259">
        <v>22.9</v>
      </c>
      <c r="AC16" s="221">
        <v>6.7</v>
      </c>
      <c r="AD16" s="212">
        <f t="shared" si="8"/>
        <v>-16.2</v>
      </c>
      <c r="AE16" s="253">
        <f t="shared" si="9"/>
        <v>29.257641921397383</v>
      </c>
      <c r="AF16" s="252">
        <f>AC16/AA16%</f>
        <v>14.88888888888889</v>
      </c>
      <c r="AG16" s="218">
        <v>52</v>
      </c>
      <c r="AH16" s="259">
        <v>14.6</v>
      </c>
      <c r="AI16" s="221">
        <v>16.8</v>
      </c>
      <c r="AJ16" s="212">
        <f t="shared" si="10"/>
        <v>2.200000000000001</v>
      </c>
      <c r="AK16" s="253">
        <f t="shared" si="11"/>
        <v>115.06849315068494</v>
      </c>
      <c r="AL16" s="252">
        <f t="shared" si="26"/>
        <v>32.30769230769231</v>
      </c>
      <c r="AM16" s="218">
        <v>36.9</v>
      </c>
      <c r="AN16" s="259">
        <v>13.5</v>
      </c>
      <c r="AO16" s="221">
        <v>1.7</v>
      </c>
      <c r="AP16" s="212">
        <f t="shared" si="12"/>
        <v>-11.8</v>
      </c>
      <c r="AQ16" s="253">
        <f t="shared" si="13"/>
        <v>12.592592592592592</v>
      </c>
      <c r="AR16" s="252">
        <f t="shared" si="27"/>
        <v>4.607046070460704</v>
      </c>
      <c r="AS16" s="218">
        <v>28.9</v>
      </c>
      <c r="AT16" s="259">
        <v>9.3</v>
      </c>
      <c r="AU16" s="221">
        <v>5.8</v>
      </c>
      <c r="AV16" s="212">
        <f t="shared" si="14"/>
        <v>-3.500000000000001</v>
      </c>
      <c r="AW16" s="253">
        <f t="shared" si="15"/>
        <v>62.36559139784945</v>
      </c>
      <c r="AX16" s="252">
        <f t="shared" si="28"/>
        <v>20.069204152249135</v>
      </c>
      <c r="AY16" s="218">
        <v>8</v>
      </c>
      <c r="AZ16" s="259">
        <v>3.2</v>
      </c>
      <c r="BA16" s="221"/>
      <c r="BB16" s="212">
        <f t="shared" si="16"/>
        <v>-3.2</v>
      </c>
      <c r="BC16" s="253"/>
      <c r="BD16" s="252">
        <f t="shared" si="29"/>
        <v>0</v>
      </c>
      <c r="BE16" s="218">
        <v>24.3</v>
      </c>
      <c r="BF16" s="259">
        <v>15.9</v>
      </c>
      <c r="BG16" s="221">
        <v>13.4</v>
      </c>
      <c r="BH16" s="212">
        <f t="shared" si="17"/>
        <v>-2.5</v>
      </c>
      <c r="BI16" s="253">
        <f t="shared" si="18"/>
        <v>84.27672955974843</v>
      </c>
      <c r="BJ16" s="252">
        <f t="shared" si="30"/>
        <v>55.144032921810705</v>
      </c>
      <c r="BK16" s="218">
        <v>70.4</v>
      </c>
      <c r="BL16" s="259">
        <v>20.7</v>
      </c>
      <c r="BM16" s="221">
        <v>13.2</v>
      </c>
      <c r="BN16" s="212">
        <f t="shared" si="19"/>
        <v>-7.5</v>
      </c>
      <c r="BO16" s="253">
        <f t="shared" si="20"/>
        <v>63.768115942028984</v>
      </c>
      <c r="BP16" s="252">
        <f t="shared" si="31"/>
        <v>18.749999999999996</v>
      </c>
      <c r="BQ16" s="218">
        <v>42</v>
      </c>
      <c r="BR16" s="259">
        <v>25.1</v>
      </c>
      <c r="BS16" s="221">
        <v>19</v>
      </c>
      <c r="BT16" s="212">
        <f t="shared" si="32"/>
        <v>-6.100000000000001</v>
      </c>
      <c r="BU16" s="253">
        <f t="shared" si="21"/>
        <v>75.69721115537848</v>
      </c>
      <c r="BV16" s="252">
        <f t="shared" si="33"/>
        <v>45.23809523809524</v>
      </c>
      <c r="BW16" s="214">
        <f t="shared" si="23"/>
        <v>427.70000000000005</v>
      </c>
      <c r="BX16" s="146">
        <f t="shared" si="23"/>
        <v>155.7</v>
      </c>
      <c r="BY16" s="146">
        <f t="shared" si="23"/>
        <v>96</v>
      </c>
      <c r="BZ16" s="212">
        <f t="shared" si="34"/>
        <v>-59.69999999999999</v>
      </c>
      <c r="CA16" s="212">
        <f t="shared" si="35"/>
        <v>61.65703275529865</v>
      </c>
      <c r="CB16" s="254">
        <f t="shared" si="36"/>
        <v>22.445639466916063</v>
      </c>
      <c r="CC16" s="255"/>
    </row>
    <row r="17" spans="1:81" s="131" customFormat="1" ht="21.75" customHeight="1">
      <c r="A17" s="129" t="s">
        <v>67</v>
      </c>
      <c r="B17" s="130"/>
      <c r="C17" s="222">
        <f>SUM(C18:C26)</f>
        <v>9435.800000000001</v>
      </c>
      <c r="D17" s="223">
        <f>SUM(D18:D26)</f>
        <v>5972</v>
      </c>
      <c r="E17" s="223">
        <f>SUM(E18:E26)</f>
        <v>5671.6</v>
      </c>
      <c r="F17" s="260">
        <f t="shared" si="22"/>
        <v>-300.39999999999964</v>
      </c>
      <c r="G17" s="208">
        <f t="shared" si="0"/>
        <v>94.96985934360349</v>
      </c>
      <c r="H17" s="250">
        <f>E17/C17%</f>
        <v>60.10725110748427</v>
      </c>
      <c r="I17" s="222">
        <f>SUM(I18:I26)</f>
        <v>526.8</v>
      </c>
      <c r="J17" s="223">
        <f>SUM(J18:J26)</f>
        <v>256.8</v>
      </c>
      <c r="K17" s="223">
        <f>SUM(K18:K26)</f>
        <v>117.39999999999998</v>
      </c>
      <c r="L17" s="260">
        <f t="shared" si="2"/>
        <v>-139.40000000000003</v>
      </c>
      <c r="M17" s="261">
        <f>K17/J17%</f>
        <v>45.71651090342678</v>
      </c>
      <c r="N17" s="250">
        <f t="shared" si="24"/>
        <v>22.28549734244495</v>
      </c>
      <c r="O17" s="222">
        <f>SUM(O18:O26)</f>
        <v>389.6</v>
      </c>
      <c r="P17" s="223">
        <f>SUM(P18:P26)</f>
        <v>190.39999999999998</v>
      </c>
      <c r="Q17" s="223">
        <f>SUM(Q18:Q26)</f>
        <v>134.3</v>
      </c>
      <c r="R17" s="260">
        <f t="shared" si="4"/>
        <v>-56.099999999999966</v>
      </c>
      <c r="S17" s="261">
        <f>Q17/P17%</f>
        <v>70.5357142857143</v>
      </c>
      <c r="T17" s="250">
        <f t="shared" si="25"/>
        <v>34.47125256673511</v>
      </c>
      <c r="U17" s="222">
        <f>SUM(U18:U26)</f>
        <v>84.4</v>
      </c>
      <c r="V17" s="223">
        <f>SUM(V18:V26)</f>
        <v>46.8</v>
      </c>
      <c r="W17" s="223">
        <f>SUM(W18:W26)</f>
        <v>13.8</v>
      </c>
      <c r="X17" s="260">
        <f t="shared" si="6"/>
        <v>-33</v>
      </c>
      <c r="Y17" s="253">
        <f t="shared" si="7"/>
        <v>29.48717948717949</v>
      </c>
      <c r="Z17" s="250">
        <f>W17/U17%</f>
        <v>16.35071090047393</v>
      </c>
      <c r="AA17" s="222">
        <f>SUM(AA18:AA26)</f>
        <v>315.20000000000005</v>
      </c>
      <c r="AB17" s="223">
        <f>SUM(AB18:AB26)</f>
        <v>155</v>
      </c>
      <c r="AC17" s="223">
        <f>SUM(AC18:AC26)</f>
        <v>93.3</v>
      </c>
      <c r="AD17" s="260">
        <f t="shared" si="8"/>
        <v>-61.7</v>
      </c>
      <c r="AE17" s="261">
        <f>AC17/AB17%</f>
        <v>60.19354838709677</v>
      </c>
      <c r="AF17" s="250">
        <f>AC17/AA17%</f>
        <v>29.600253807106593</v>
      </c>
      <c r="AG17" s="222">
        <f>SUM(AG18:AG26)</f>
        <v>280.7</v>
      </c>
      <c r="AH17" s="223">
        <f>SUM(AH18:AH26)</f>
        <v>124.39999999999999</v>
      </c>
      <c r="AI17" s="223">
        <f>SUM(AI18:AI26)</f>
        <v>93.7</v>
      </c>
      <c r="AJ17" s="260">
        <f t="shared" si="10"/>
        <v>-30.69999999999999</v>
      </c>
      <c r="AK17" s="261">
        <f>AI17/AH17%</f>
        <v>75.32154340836013</v>
      </c>
      <c r="AL17" s="250">
        <f t="shared" si="26"/>
        <v>33.38083363021019</v>
      </c>
      <c r="AM17" s="222">
        <f>SUM(AM18:AM26)</f>
        <v>420.5</v>
      </c>
      <c r="AN17" s="223">
        <f>SUM(AN18:AN26)</f>
        <v>160.79999999999998</v>
      </c>
      <c r="AO17" s="223">
        <f>SUM(AO18:AO26)</f>
        <v>56.9</v>
      </c>
      <c r="AP17" s="260">
        <f t="shared" si="12"/>
        <v>-103.89999999999998</v>
      </c>
      <c r="AQ17" s="261">
        <f>AO17/AN17%</f>
        <v>35.385572139303484</v>
      </c>
      <c r="AR17" s="250">
        <f t="shared" si="27"/>
        <v>13.531510107015457</v>
      </c>
      <c r="AS17" s="222">
        <f>SUM(AS18:AS26)</f>
        <v>378.7</v>
      </c>
      <c r="AT17" s="223">
        <f>SUM(AT18:AT26)</f>
        <v>335.6</v>
      </c>
      <c r="AU17" s="223">
        <f>SUM(AU18:AU26)</f>
        <v>307.9</v>
      </c>
      <c r="AV17" s="260">
        <f t="shared" si="14"/>
        <v>-27.700000000000045</v>
      </c>
      <c r="AW17" s="261">
        <f>AU17/AT17%</f>
        <v>91.74612634088199</v>
      </c>
      <c r="AX17" s="250">
        <f t="shared" si="28"/>
        <v>81.30446263533139</v>
      </c>
      <c r="AY17" s="222">
        <f>SUM(AY18:AY26)</f>
        <v>35.1</v>
      </c>
      <c r="AZ17" s="223">
        <f>SUM(AZ18:AZ26)</f>
        <v>2.1</v>
      </c>
      <c r="BA17" s="223">
        <f>SUM(BA18:BA26)</f>
        <v>868.2</v>
      </c>
      <c r="BB17" s="260">
        <f t="shared" si="16"/>
        <v>866.1</v>
      </c>
      <c r="BC17" s="253"/>
      <c r="BD17" s="250">
        <f t="shared" si="29"/>
        <v>2473.5042735042734</v>
      </c>
      <c r="BE17" s="222">
        <f>SUM(BE18:BE26)</f>
        <v>45.300000000000004</v>
      </c>
      <c r="BF17" s="223">
        <f>SUM(BF18:BF26)</f>
        <v>22.4</v>
      </c>
      <c r="BG17" s="223">
        <f>SUM(BG18:BG26)</f>
        <v>10.3</v>
      </c>
      <c r="BH17" s="260">
        <f t="shared" si="17"/>
        <v>-12.099999999999998</v>
      </c>
      <c r="BI17" s="261">
        <f>BG17/BF17%</f>
        <v>45.98214285714287</v>
      </c>
      <c r="BJ17" s="250">
        <f t="shared" si="30"/>
        <v>22.737306843267106</v>
      </c>
      <c r="BK17" s="222">
        <f>SUM(BK18:BK26)</f>
        <v>373.3</v>
      </c>
      <c r="BL17" s="223">
        <f>SUM(BL18:BL26)</f>
        <v>196.7</v>
      </c>
      <c r="BM17" s="223">
        <f>SUM(BM18:BM26)</f>
        <v>196.1</v>
      </c>
      <c r="BN17" s="260">
        <f t="shared" si="19"/>
        <v>-0.5999999999999943</v>
      </c>
      <c r="BO17" s="261">
        <f>BM17/BL17%</f>
        <v>99.69496695475344</v>
      </c>
      <c r="BP17" s="250">
        <f t="shared" si="31"/>
        <v>52.53147602464505</v>
      </c>
      <c r="BQ17" s="222">
        <f>SUM(BQ18:BQ26)</f>
        <v>1885.6999999999998</v>
      </c>
      <c r="BR17" s="223">
        <f>SUM(BR18:BR26)</f>
        <v>1319.6</v>
      </c>
      <c r="BS17" s="223">
        <f>SUM(BS18:BS26)</f>
        <v>1024.3999999999999</v>
      </c>
      <c r="BT17" s="260">
        <f t="shared" si="32"/>
        <v>-295.20000000000005</v>
      </c>
      <c r="BU17" s="261">
        <f>BS17/BR17%</f>
        <v>77.62958472264322</v>
      </c>
      <c r="BV17" s="250">
        <f t="shared" si="33"/>
        <v>54.32465397465132</v>
      </c>
      <c r="BW17" s="205">
        <f>C17+I17+O17+U17+AA17+AG17+AM17+AS17+AY17+BE17+BK17+BQ17</f>
        <v>14171.100000000002</v>
      </c>
      <c r="BX17" s="224">
        <f>D17+J17+P17+V17+AB17+AH17+AN17+AT17+AZ17+BF17+BL17+BR17</f>
        <v>8782.6</v>
      </c>
      <c r="BY17" s="224">
        <f>E17+K17+Q17+W17+AC17+AI17+AO17+AU17+BA17+BG17+BM17+BS17</f>
        <v>8587.9</v>
      </c>
      <c r="BZ17" s="260">
        <f t="shared" si="34"/>
        <v>-194.70000000000073</v>
      </c>
      <c r="CA17" s="260">
        <f t="shared" si="35"/>
        <v>97.78311661694713</v>
      </c>
      <c r="CB17" s="251">
        <f t="shared" si="36"/>
        <v>60.60150588168878</v>
      </c>
      <c r="CC17" s="262"/>
    </row>
    <row r="18" spans="1:81" s="134" customFormat="1" ht="12.75">
      <c r="A18" s="132" t="s">
        <v>68</v>
      </c>
      <c r="B18" s="133"/>
      <c r="C18" s="225">
        <v>5420.5</v>
      </c>
      <c r="D18" s="263">
        <v>2653.8</v>
      </c>
      <c r="E18" s="226">
        <v>1375.8</v>
      </c>
      <c r="F18" s="212">
        <f t="shared" si="22"/>
        <v>-1278.0000000000002</v>
      </c>
      <c r="G18" s="292">
        <f t="shared" si="0"/>
        <v>51.842640741578116</v>
      </c>
      <c r="H18" s="252">
        <f>E18/C18%</f>
        <v>25.381422378009407</v>
      </c>
      <c r="I18" s="227">
        <v>450</v>
      </c>
      <c r="J18" s="263">
        <v>220</v>
      </c>
      <c r="K18" s="226">
        <v>91.6</v>
      </c>
      <c r="L18" s="212">
        <f t="shared" si="2"/>
        <v>-128.4</v>
      </c>
      <c r="M18" s="253">
        <f t="shared" si="3"/>
        <v>41.63636363636363</v>
      </c>
      <c r="N18" s="252">
        <f t="shared" si="24"/>
        <v>20.355555555555554</v>
      </c>
      <c r="O18" s="225">
        <v>193</v>
      </c>
      <c r="P18" s="263">
        <v>96.6</v>
      </c>
      <c r="Q18" s="226">
        <v>49.7</v>
      </c>
      <c r="R18" s="212">
        <f t="shared" si="4"/>
        <v>-46.89999999999999</v>
      </c>
      <c r="S18" s="253">
        <f>Q18/P18%</f>
        <v>51.44927536231884</v>
      </c>
      <c r="T18" s="252">
        <f t="shared" si="25"/>
        <v>25.751295336787567</v>
      </c>
      <c r="U18" s="225">
        <v>49.2</v>
      </c>
      <c r="V18" s="263">
        <v>24.6</v>
      </c>
      <c r="W18" s="226">
        <v>11</v>
      </c>
      <c r="X18" s="212">
        <f t="shared" si="6"/>
        <v>-13.600000000000001</v>
      </c>
      <c r="Y18" s="253">
        <f t="shared" si="7"/>
        <v>44.71544715447154</v>
      </c>
      <c r="Z18" s="252">
        <f>W18/U18%</f>
        <v>22.35772357723577</v>
      </c>
      <c r="AA18" s="225">
        <v>290</v>
      </c>
      <c r="AB18" s="263">
        <v>145</v>
      </c>
      <c r="AC18" s="226">
        <v>90.3</v>
      </c>
      <c r="AD18" s="212">
        <f t="shared" si="8"/>
        <v>-54.7</v>
      </c>
      <c r="AE18" s="253">
        <f t="shared" si="9"/>
        <v>62.275862068965516</v>
      </c>
      <c r="AF18" s="252"/>
      <c r="AG18" s="225"/>
      <c r="AH18" s="263"/>
      <c r="AI18" s="226"/>
      <c r="AJ18" s="212">
        <f t="shared" si="10"/>
        <v>0</v>
      </c>
      <c r="AK18" s="253"/>
      <c r="AL18" s="252"/>
      <c r="AM18" s="225">
        <v>410.9</v>
      </c>
      <c r="AN18" s="263">
        <v>160.2</v>
      </c>
      <c r="AO18" s="226">
        <v>56.9</v>
      </c>
      <c r="AP18" s="212">
        <f t="shared" si="12"/>
        <v>-103.29999999999998</v>
      </c>
      <c r="AQ18" s="253">
        <f>AO18/AN18%</f>
        <v>35.51810237203496</v>
      </c>
      <c r="AR18" s="252">
        <f t="shared" si="27"/>
        <v>13.847651496714528</v>
      </c>
      <c r="AS18" s="225">
        <v>79.1</v>
      </c>
      <c r="AT18" s="263">
        <v>39.6</v>
      </c>
      <c r="AU18" s="226">
        <v>17</v>
      </c>
      <c r="AV18" s="212">
        <f t="shared" si="14"/>
        <v>-22.6</v>
      </c>
      <c r="AW18" s="253">
        <f>AU18/AT18%</f>
        <v>42.92929292929293</v>
      </c>
      <c r="AX18" s="250">
        <f t="shared" si="28"/>
        <v>21.491782553729458</v>
      </c>
      <c r="AY18" s="225">
        <v>20.5</v>
      </c>
      <c r="AZ18" s="263"/>
      <c r="BA18" s="226"/>
      <c r="BB18" s="212">
        <f t="shared" si="16"/>
        <v>0</v>
      </c>
      <c r="BC18" s="253"/>
      <c r="BD18" s="250">
        <f t="shared" si="29"/>
        <v>0</v>
      </c>
      <c r="BE18" s="225"/>
      <c r="BF18" s="263"/>
      <c r="BG18" s="226"/>
      <c r="BH18" s="212">
        <f t="shared" si="17"/>
        <v>0</v>
      </c>
      <c r="BI18" s="253"/>
      <c r="BJ18" s="252"/>
      <c r="BK18" s="225">
        <v>195</v>
      </c>
      <c r="BL18" s="263">
        <v>97.6</v>
      </c>
      <c r="BM18" s="226">
        <v>95</v>
      </c>
      <c r="BN18" s="212">
        <f t="shared" si="19"/>
        <v>-2.5999999999999943</v>
      </c>
      <c r="BO18" s="253">
        <f>BM18/BL18%</f>
        <v>97.3360655737705</v>
      </c>
      <c r="BP18" s="252">
        <f t="shared" si="31"/>
        <v>48.71794871794872</v>
      </c>
      <c r="BQ18" s="225">
        <v>215.3</v>
      </c>
      <c r="BR18" s="263">
        <v>88.5</v>
      </c>
      <c r="BS18" s="226">
        <v>51.9</v>
      </c>
      <c r="BT18" s="212">
        <f t="shared" si="32"/>
        <v>-36.6</v>
      </c>
      <c r="BU18" s="253">
        <f>BS18/BR18%</f>
        <v>58.644067796610166</v>
      </c>
      <c r="BV18" s="252">
        <f t="shared" si="33"/>
        <v>24.105898745935903</v>
      </c>
      <c r="BW18" s="214">
        <f>C18+I18+O18+U18+AA18+AG18+AM18+AS18+AY18+BE18+BK18+BQ18</f>
        <v>7323.5</v>
      </c>
      <c r="BX18" s="228">
        <f aca="true" t="shared" si="37" ref="BX18:BY33">D18+J18+P18+V18+AB18+AH18+AN18+AT18+AZ18+BF18+BL18+BR18</f>
        <v>3525.8999999999996</v>
      </c>
      <c r="BY18" s="228">
        <f t="shared" si="37"/>
        <v>1839.2</v>
      </c>
      <c r="BZ18" s="212">
        <f t="shared" si="34"/>
        <v>-1686.6999999999996</v>
      </c>
      <c r="CA18" s="212">
        <f t="shared" si="35"/>
        <v>52.162568422246814</v>
      </c>
      <c r="CB18" s="254">
        <f t="shared" si="36"/>
        <v>25.11367515532191</v>
      </c>
      <c r="CC18" s="255"/>
    </row>
    <row r="19" spans="1:81" ht="12.75">
      <c r="A19" s="135" t="s">
        <v>36</v>
      </c>
      <c r="B19" s="136"/>
      <c r="C19" s="225">
        <v>570.1</v>
      </c>
      <c r="D19" s="264">
        <v>426.1</v>
      </c>
      <c r="E19" s="229">
        <v>646.3</v>
      </c>
      <c r="F19" s="212">
        <f t="shared" si="22"/>
        <v>220.19999999999993</v>
      </c>
      <c r="G19" s="292">
        <f t="shared" si="0"/>
        <v>151.6780098568411</v>
      </c>
      <c r="H19" s="252">
        <f>E19/C19%</f>
        <v>113.36607612699524</v>
      </c>
      <c r="I19" s="227">
        <v>65.9</v>
      </c>
      <c r="J19" s="264">
        <v>33</v>
      </c>
      <c r="K19" s="229">
        <v>17</v>
      </c>
      <c r="L19" s="212">
        <f t="shared" si="2"/>
        <v>-16</v>
      </c>
      <c r="M19" s="253">
        <f t="shared" si="3"/>
        <v>51.515151515151516</v>
      </c>
      <c r="N19" s="252">
        <f t="shared" si="24"/>
        <v>25.796661608497722</v>
      </c>
      <c r="O19" s="225"/>
      <c r="P19" s="264"/>
      <c r="Q19" s="229"/>
      <c r="R19" s="212">
        <f t="shared" si="4"/>
        <v>0</v>
      </c>
      <c r="S19" s="253"/>
      <c r="T19" s="252"/>
      <c r="U19" s="225"/>
      <c r="V19" s="264"/>
      <c r="W19" s="229"/>
      <c r="X19" s="212">
        <f t="shared" si="6"/>
        <v>0</v>
      </c>
      <c r="Y19" s="253"/>
      <c r="Z19" s="252"/>
      <c r="AA19" s="225"/>
      <c r="AB19" s="264"/>
      <c r="AC19" s="229"/>
      <c r="AD19" s="212">
        <f t="shared" si="8"/>
        <v>0</v>
      </c>
      <c r="AE19" s="253"/>
      <c r="AF19" s="252"/>
      <c r="AG19" s="225">
        <v>26</v>
      </c>
      <c r="AH19" s="264">
        <v>13.7</v>
      </c>
      <c r="AI19" s="229">
        <v>16.5</v>
      </c>
      <c r="AJ19" s="212">
        <f t="shared" si="10"/>
        <v>2.8000000000000007</v>
      </c>
      <c r="AK19" s="253">
        <f>AI19/AH19%</f>
        <v>120.43795620437957</v>
      </c>
      <c r="AL19" s="252">
        <f t="shared" si="26"/>
        <v>63.46153846153846</v>
      </c>
      <c r="AM19" s="225"/>
      <c r="AN19" s="264"/>
      <c r="AO19" s="229"/>
      <c r="AP19" s="212">
        <f t="shared" si="12"/>
        <v>0</v>
      </c>
      <c r="AQ19" s="253"/>
      <c r="AR19" s="252"/>
      <c r="AS19" s="225"/>
      <c r="AT19" s="264"/>
      <c r="AU19" s="229"/>
      <c r="AV19" s="212">
        <f t="shared" si="14"/>
        <v>0</v>
      </c>
      <c r="AW19" s="253"/>
      <c r="AX19" s="250"/>
      <c r="AY19" s="225"/>
      <c r="AZ19" s="264"/>
      <c r="BA19" s="229"/>
      <c r="BB19" s="212">
        <f t="shared" si="16"/>
        <v>0</v>
      </c>
      <c r="BC19" s="253"/>
      <c r="BD19" s="250"/>
      <c r="BE19" s="225">
        <v>39.1</v>
      </c>
      <c r="BF19" s="264">
        <v>19.9</v>
      </c>
      <c r="BG19" s="229">
        <v>10.3</v>
      </c>
      <c r="BH19" s="212">
        <f t="shared" si="17"/>
        <v>-9.599999999999998</v>
      </c>
      <c r="BI19" s="253">
        <f>BG19/BF19%</f>
        <v>51.75879396984926</v>
      </c>
      <c r="BJ19" s="252">
        <f t="shared" si="30"/>
        <v>26.342710997442456</v>
      </c>
      <c r="BK19" s="225"/>
      <c r="BL19" s="264"/>
      <c r="BM19" s="229"/>
      <c r="BN19" s="212">
        <f t="shared" si="19"/>
        <v>0</v>
      </c>
      <c r="BO19" s="253"/>
      <c r="BP19" s="252"/>
      <c r="BQ19" s="225">
        <v>868.5</v>
      </c>
      <c r="BR19" s="264">
        <v>775.9</v>
      </c>
      <c r="BS19" s="229">
        <v>740.6</v>
      </c>
      <c r="BT19" s="212">
        <f t="shared" si="32"/>
        <v>-35.299999999999955</v>
      </c>
      <c r="BU19" s="253">
        <f>BS19/BR19%</f>
        <v>95.45044464492848</v>
      </c>
      <c r="BV19" s="252">
        <f t="shared" si="33"/>
        <v>85.2734599884859</v>
      </c>
      <c r="BW19" s="214">
        <f aca="true" t="shared" si="38" ref="BW19:BW33">C19+I19+O19+U19+AA19+AG19+AM19+AS19+AY19+BE19+BK19+BQ19</f>
        <v>1569.6</v>
      </c>
      <c r="BX19" s="228">
        <f t="shared" si="37"/>
        <v>1268.6</v>
      </c>
      <c r="BY19" s="147">
        <f t="shared" si="37"/>
        <v>1430.6999999999998</v>
      </c>
      <c r="BZ19" s="212">
        <f t="shared" si="34"/>
        <v>162.0999999999999</v>
      </c>
      <c r="CA19" s="212">
        <f t="shared" si="35"/>
        <v>112.7778653633927</v>
      </c>
      <c r="CB19" s="254">
        <f t="shared" si="36"/>
        <v>91.1506116207951</v>
      </c>
      <c r="CC19" s="255"/>
    </row>
    <row r="20" spans="1:81" ht="12.75">
      <c r="A20" s="135" t="s">
        <v>69</v>
      </c>
      <c r="B20" s="136"/>
      <c r="C20" s="225">
        <v>86.4</v>
      </c>
      <c r="D20" s="264">
        <v>86</v>
      </c>
      <c r="E20" s="229">
        <v>0</v>
      </c>
      <c r="F20" s="212">
        <f t="shared" si="22"/>
        <v>-86</v>
      </c>
      <c r="G20" s="292"/>
      <c r="H20" s="252">
        <f aca="true" t="shared" si="39" ref="H20:H25">E20/C20%</f>
        <v>0</v>
      </c>
      <c r="I20" s="227"/>
      <c r="J20" s="264"/>
      <c r="K20" s="229"/>
      <c r="L20" s="212">
        <f t="shared" si="2"/>
        <v>0</v>
      </c>
      <c r="M20" s="253"/>
      <c r="N20" s="252"/>
      <c r="O20" s="225"/>
      <c r="P20" s="264"/>
      <c r="Q20" s="229"/>
      <c r="R20" s="212">
        <f t="shared" si="4"/>
        <v>0</v>
      </c>
      <c r="S20" s="253"/>
      <c r="T20" s="252"/>
      <c r="U20" s="225"/>
      <c r="V20" s="264"/>
      <c r="W20" s="229"/>
      <c r="X20" s="212">
        <f t="shared" si="6"/>
        <v>0</v>
      </c>
      <c r="Y20" s="253"/>
      <c r="Z20" s="252"/>
      <c r="AA20" s="225"/>
      <c r="AB20" s="264"/>
      <c r="AC20" s="229"/>
      <c r="AD20" s="212">
        <f t="shared" si="8"/>
        <v>0</v>
      </c>
      <c r="AE20" s="253"/>
      <c r="AF20" s="252"/>
      <c r="AG20" s="225"/>
      <c r="AH20" s="264"/>
      <c r="AI20" s="229"/>
      <c r="AJ20" s="212">
        <f t="shared" si="10"/>
        <v>0</v>
      </c>
      <c r="AK20" s="253"/>
      <c r="AL20" s="252"/>
      <c r="AM20" s="225"/>
      <c r="AN20" s="264"/>
      <c r="AO20" s="229"/>
      <c r="AP20" s="212">
        <f t="shared" si="12"/>
        <v>0</v>
      </c>
      <c r="AQ20" s="253"/>
      <c r="AR20" s="252"/>
      <c r="AS20" s="225"/>
      <c r="AT20" s="264"/>
      <c r="AU20" s="229"/>
      <c r="AV20" s="212">
        <f t="shared" si="14"/>
        <v>0</v>
      </c>
      <c r="AW20" s="253"/>
      <c r="AX20" s="250"/>
      <c r="AY20" s="225"/>
      <c r="AZ20" s="264"/>
      <c r="BA20" s="229"/>
      <c r="BB20" s="212">
        <f t="shared" si="16"/>
        <v>0</v>
      </c>
      <c r="BC20" s="253"/>
      <c r="BD20" s="250"/>
      <c r="BE20" s="225"/>
      <c r="BF20" s="264"/>
      <c r="BG20" s="229"/>
      <c r="BH20" s="212">
        <f t="shared" si="17"/>
        <v>0</v>
      </c>
      <c r="BI20" s="253"/>
      <c r="BJ20" s="252"/>
      <c r="BK20" s="225"/>
      <c r="BL20" s="264"/>
      <c r="BM20" s="229"/>
      <c r="BN20" s="212">
        <f t="shared" si="19"/>
        <v>0</v>
      </c>
      <c r="BO20" s="253"/>
      <c r="BP20" s="252"/>
      <c r="BQ20" s="225"/>
      <c r="BR20" s="264"/>
      <c r="BS20" s="229"/>
      <c r="BT20" s="212">
        <f t="shared" si="32"/>
        <v>0</v>
      </c>
      <c r="BU20" s="253"/>
      <c r="BV20" s="252"/>
      <c r="BW20" s="214">
        <f t="shared" si="38"/>
        <v>86.4</v>
      </c>
      <c r="BX20" s="228">
        <f t="shared" si="37"/>
        <v>86</v>
      </c>
      <c r="BY20" s="147">
        <f t="shared" si="37"/>
        <v>0</v>
      </c>
      <c r="BZ20" s="212">
        <f t="shared" si="34"/>
        <v>-86</v>
      </c>
      <c r="CA20" s="212"/>
      <c r="CB20" s="254">
        <f t="shared" si="36"/>
        <v>0</v>
      </c>
      <c r="CC20" s="255"/>
    </row>
    <row r="21" spans="1:81" ht="12.75">
      <c r="A21" s="137" t="s">
        <v>70</v>
      </c>
      <c r="B21" s="136"/>
      <c r="C21" s="225">
        <v>850</v>
      </c>
      <c r="D21" s="264">
        <v>398.9</v>
      </c>
      <c r="E21" s="229">
        <v>256.5</v>
      </c>
      <c r="F21" s="212">
        <f t="shared" si="22"/>
        <v>-142.39999999999998</v>
      </c>
      <c r="G21" s="292">
        <f t="shared" si="0"/>
        <v>64.30183003258962</v>
      </c>
      <c r="H21" s="252">
        <f t="shared" si="39"/>
        <v>30.176470588235293</v>
      </c>
      <c r="I21" s="227">
        <v>6.9</v>
      </c>
      <c r="J21" s="264">
        <v>1.6</v>
      </c>
      <c r="K21" s="229">
        <v>1.1</v>
      </c>
      <c r="L21" s="212">
        <f t="shared" si="2"/>
        <v>-0.5</v>
      </c>
      <c r="M21" s="253"/>
      <c r="N21" s="252"/>
      <c r="O21" s="225">
        <v>180</v>
      </c>
      <c r="P21" s="264">
        <v>91.3</v>
      </c>
      <c r="Q21" s="229">
        <v>76.3</v>
      </c>
      <c r="R21" s="212">
        <f t="shared" si="4"/>
        <v>-15</v>
      </c>
      <c r="S21" s="253">
        <f>Q21/P21%</f>
        <v>83.57064622124864</v>
      </c>
      <c r="T21" s="252">
        <f t="shared" si="25"/>
        <v>42.388888888888886</v>
      </c>
      <c r="U21" s="225">
        <v>10.5</v>
      </c>
      <c r="V21" s="264">
        <v>5.4</v>
      </c>
      <c r="W21" s="229">
        <v>2.8</v>
      </c>
      <c r="X21" s="212">
        <f t="shared" si="6"/>
        <v>-2.6000000000000005</v>
      </c>
      <c r="Y21" s="253"/>
      <c r="Z21" s="252">
        <f>W21/U21%</f>
        <v>26.666666666666664</v>
      </c>
      <c r="AA21" s="225"/>
      <c r="AB21" s="264"/>
      <c r="AC21" s="229"/>
      <c r="AD21" s="212">
        <f t="shared" si="8"/>
        <v>0</v>
      </c>
      <c r="AE21" s="253"/>
      <c r="AF21" s="252"/>
      <c r="AG21" s="225">
        <v>225</v>
      </c>
      <c r="AH21" s="264">
        <v>98.8</v>
      </c>
      <c r="AI21" s="229">
        <v>66.5</v>
      </c>
      <c r="AJ21" s="212">
        <f t="shared" si="10"/>
        <v>-32.3</v>
      </c>
      <c r="AK21" s="253">
        <f>AI21/AH21%</f>
        <v>67.3076923076923</v>
      </c>
      <c r="AL21" s="252">
        <f t="shared" si="26"/>
        <v>29.555555555555557</v>
      </c>
      <c r="AM21" s="225"/>
      <c r="AN21" s="264"/>
      <c r="AO21" s="229"/>
      <c r="AP21" s="212">
        <f t="shared" si="12"/>
        <v>0</v>
      </c>
      <c r="AQ21" s="253"/>
      <c r="AR21" s="252"/>
      <c r="AS21" s="225"/>
      <c r="AT21" s="264"/>
      <c r="AU21" s="229"/>
      <c r="AV21" s="212">
        <f t="shared" si="14"/>
        <v>0</v>
      </c>
      <c r="AW21" s="253"/>
      <c r="AX21" s="250"/>
      <c r="AY21" s="225">
        <v>6.7</v>
      </c>
      <c r="AZ21" s="264">
        <v>2.1</v>
      </c>
      <c r="BA21" s="229">
        <v>2.1</v>
      </c>
      <c r="BB21" s="212">
        <f t="shared" si="16"/>
        <v>0</v>
      </c>
      <c r="BC21" s="253"/>
      <c r="BD21" s="250"/>
      <c r="BE21" s="225"/>
      <c r="BF21" s="264"/>
      <c r="BG21" s="229"/>
      <c r="BH21" s="212">
        <f t="shared" si="17"/>
        <v>0</v>
      </c>
      <c r="BI21" s="253"/>
      <c r="BJ21" s="252"/>
      <c r="BK21" s="225">
        <v>150.5</v>
      </c>
      <c r="BL21" s="264">
        <v>75.6</v>
      </c>
      <c r="BM21" s="229">
        <v>65.9</v>
      </c>
      <c r="BN21" s="212">
        <f t="shared" si="19"/>
        <v>-9.699999999999989</v>
      </c>
      <c r="BO21" s="253">
        <f>BM21/BL21%</f>
        <v>87.16931216931219</v>
      </c>
      <c r="BP21" s="252">
        <f>BM21/BK21%</f>
        <v>43.7873754152824</v>
      </c>
      <c r="BQ21" s="225">
        <v>582.3</v>
      </c>
      <c r="BR21" s="264">
        <v>290.7</v>
      </c>
      <c r="BS21" s="229">
        <v>111.3</v>
      </c>
      <c r="BT21" s="212">
        <f t="shared" si="32"/>
        <v>-179.39999999999998</v>
      </c>
      <c r="BU21" s="253">
        <f>BS21/BR21%</f>
        <v>38.28689370485036</v>
      </c>
      <c r="BV21" s="252">
        <f>BS21/BQ21%</f>
        <v>19.113858835651726</v>
      </c>
      <c r="BW21" s="214">
        <f t="shared" si="38"/>
        <v>2011.9</v>
      </c>
      <c r="BX21" s="228">
        <f t="shared" si="37"/>
        <v>964.4000000000001</v>
      </c>
      <c r="BY21" s="147">
        <f t="shared" si="37"/>
        <v>582.5</v>
      </c>
      <c r="BZ21" s="212">
        <f t="shared" si="34"/>
        <v>-381.9000000000001</v>
      </c>
      <c r="CA21" s="212">
        <f t="shared" si="35"/>
        <v>60.400248859394445</v>
      </c>
      <c r="CB21" s="254">
        <f t="shared" si="36"/>
        <v>28.952731249068044</v>
      </c>
      <c r="CC21" s="255"/>
    </row>
    <row r="22" spans="1:81" ht="12.75">
      <c r="A22" s="137" t="s">
        <v>71</v>
      </c>
      <c r="B22" s="136"/>
      <c r="C22" s="225">
        <v>2302.1</v>
      </c>
      <c r="D22" s="264">
        <v>2302.1</v>
      </c>
      <c r="E22" s="229">
        <v>2302</v>
      </c>
      <c r="F22" s="212">
        <f t="shared" si="22"/>
        <v>-0.09999999999990905</v>
      </c>
      <c r="G22" s="292">
        <f t="shared" si="0"/>
        <v>99.99565614004604</v>
      </c>
      <c r="H22" s="252"/>
      <c r="I22" s="227"/>
      <c r="J22" s="264"/>
      <c r="K22" s="229"/>
      <c r="L22" s="212"/>
      <c r="M22" s="253"/>
      <c r="N22" s="252"/>
      <c r="O22" s="225"/>
      <c r="P22" s="264"/>
      <c r="Q22" s="229">
        <v>5.9</v>
      </c>
      <c r="R22" s="212">
        <f t="shared" si="4"/>
        <v>5.9</v>
      </c>
      <c r="S22" s="253"/>
      <c r="T22" s="252"/>
      <c r="U22" s="225">
        <v>14.3</v>
      </c>
      <c r="V22" s="264">
        <v>14.3</v>
      </c>
      <c r="W22" s="229"/>
      <c r="X22" s="212"/>
      <c r="Y22" s="253"/>
      <c r="Z22" s="252"/>
      <c r="AA22" s="225">
        <v>19.6</v>
      </c>
      <c r="AB22" s="264">
        <v>9.8</v>
      </c>
      <c r="AC22" s="229"/>
      <c r="AD22" s="212"/>
      <c r="AE22" s="253"/>
      <c r="AF22" s="252"/>
      <c r="AG22" s="225">
        <v>10</v>
      </c>
      <c r="AH22" s="264">
        <v>4.6</v>
      </c>
      <c r="AI22" s="229"/>
      <c r="AJ22" s="212"/>
      <c r="AK22" s="253"/>
      <c r="AL22" s="252"/>
      <c r="AM22" s="225">
        <v>8.3</v>
      </c>
      <c r="AN22" s="264"/>
      <c r="AO22" s="229"/>
      <c r="AP22" s="212"/>
      <c r="AQ22" s="253"/>
      <c r="AR22" s="252"/>
      <c r="AS22" s="225">
        <v>6.9</v>
      </c>
      <c r="AT22" s="264">
        <v>4.3</v>
      </c>
      <c r="AU22" s="229">
        <v>0.9</v>
      </c>
      <c r="AV22" s="212"/>
      <c r="AW22" s="253"/>
      <c r="AX22" s="250"/>
      <c r="AY22" s="225"/>
      <c r="AZ22" s="264"/>
      <c r="BA22" s="229"/>
      <c r="BB22" s="212"/>
      <c r="BC22" s="253"/>
      <c r="BD22" s="250"/>
      <c r="BE22" s="225"/>
      <c r="BF22" s="264"/>
      <c r="BG22" s="229"/>
      <c r="BH22" s="212"/>
      <c r="BI22" s="253"/>
      <c r="BJ22" s="252"/>
      <c r="BK22" s="225">
        <v>8.5</v>
      </c>
      <c r="BL22" s="264">
        <v>4.2</v>
      </c>
      <c r="BM22" s="229"/>
      <c r="BN22" s="212"/>
      <c r="BO22" s="253"/>
      <c r="BP22" s="252">
        <f>BM22/BK22%</f>
        <v>0</v>
      </c>
      <c r="BQ22" s="225">
        <v>15.1</v>
      </c>
      <c r="BR22" s="264">
        <v>8.2</v>
      </c>
      <c r="BS22" s="229">
        <v>12.3</v>
      </c>
      <c r="BT22" s="212">
        <f t="shared" si="32"/>
        <v>4.100000000000001</v>
      </c>
      <c r="BU22" s="253">
        <f>BS22/BR22%</f>
        <v>150.00000000000003</v>
      </c>
      <c r="BV22" s="252">
        <f>BS22/BQ22%</f>
        <v>81.45695364238411</v>
      </c>
      <c r="BW22" s="214">
        <f t="shared" si="38"/>
        <v>2384.8</v>
      </c>
      <c r="BX22" s="228">
        <f t="shared" si="37"/>
        <v>2347.5</v>
      </c>
      <c r="BY22" s="147">
        <f t="shared" si="37"/>
        <v>2321.1000000000004</v>
      </c>
      <c r="BZ22" s="212">
        <f t="shared" si="34"/>
        <v>-26.399999999999636</v>
      </c>
      <c r="CA22" s="212">
        <f t="shared" si="35"/>
        <v>98.87539936102237</v>
      </c>
      <c r="CB22" s="254">
        <f t="shared" si="36"/>
        <v>97.32891647098289</v>
      </c>
      <c r="CC22" s="255"/>
    </row>
    <row r="23" spans="1:81" ht="12.75">
      <c r="A23" s="135" t="s">
        <v>72</v>
      </c>
      <c r="B23" s="136"/>
      <c r="C23" s="225"/>
      <c r="D23" s="264"/>
      <c r="E23" s="229">
        <v>22.8</v>
      </c>
      <c r="F23" s="212">
        <f t="shared" si="22"/>
        <v>22.8</v>
      </c>
      <c r="G23" s="292"/>
      <c r="H23" s="252"/>
      <c r="I23" s="227"/>
      <c r="J23" s="264"/>
      <c r="K23" s="229">
        <v>6.6</v>
      </c>
      <c r="L23" s="212">
        <f t="shared" si="2"/>
        <v>6.6</v>
      </c>
      <c r="M23" s="253"/>
      <c r="N23" s="252"/>
      <c r="O23" s="225"/>
      <c r="P23" s="264"/>
      <c r="Q23" s="229"/>
      <c r="R23" s="212">
        <f t="shared" si="4"/>
        <v>0</v>
      </c>
      <c r="S23" s="253"/>
      <c r="T23" s="252"/>
      <c r="U23" s="225"/>
      <c r="V23" s="264"/>
      <c r="W23" s="229"/>
      <c r="X23" s="212">
        <f t="shared" si="6"/>
        <v>0</v>
      </c>
      <c r="Y23" s="253"/>
      <c r="Z23" s="252"/>
      <c r="AA23" s="225"/>
      <c r="AB23" s="264"/>
      <c r="AC23" s="229"/>
      <c r="AD23" s="212">
        <f t="shared" si="8"/>
        <v>0</v>
      </c>
      <c r="AE23" s="253"/>
      <c r="AF23" s="252"/>
      <c r="AG23" s="225"/>
      <c r="AH23" s="264"/>
      <c r="AI23" s="229"/>
      <c r="AJ23" s="212">
        <f t="shared" si="10"/>
        <v>0</v>
      </c>
      <c r="AK23" s="253"/>
      <c r="AL23" s="252"/>
      <c r="AM23" s="225"/>
      <c r="AN23" s="264"/>
      <c r="AO23" s="229"/>
      <c r="AP23" s="212">
        <f t="shared" si="12"/>
        <v>0</v>
      </c>
      <c r="AQ23" s="253"/>
      <c r="AR23" s="252"/>
      <c r="AS23" s="225">
        <v>190</v>
      </c>
      <c r="AT23" s="264">
        <v>190</v>
      </c>
      <c r="AU23" s="229">
        <v>190</v>
      </c>
      <c r="AV23" s="212">
        <f t="shared" si="14"/>
        <v>0</v>
      </c>
      <c r="AW23" s="253"/>
      <c r="AX23" s="250"/>
      <c r="AY23" s="225"/>
      <c r="AZ23" s="264"/>
      <c r="BA23" s="229"/>
      <c r="BB23" s="212">
        <f t="shared" si="16"/>
        <v>0</v>
      </c>
      <c r="BC23" s="253"/>
      <c r="BD23" s="250"/>
      <c r="BE23" s="225"/>
      <c r="BF23" s="264"/>
      <c r="BG23" s="229"/>
      <c r="BH23" s="212">
        <f t="shared" si="17"/>
        <v>0</v>
      </c>
      <c r="BI23" s="253"/>
      <c r="BJ23" s="252"/>
      <c r="BK23" s="225"/>
      <c r="BL23" s="264"/>
      <c r="BM23" s="229"/>
      <c r="BN23" s="212">
        <f t="shared" si="19"/>
        <v>0</v>
      </c>
      <c r="BO23" s="253"/>
      <c r="BP23" s="252"/>
      <c r="BQ23" s="225"/>
      <c r="BR23" s="264"/>
      <c r="BS23" s="229"/>
      <c r="BT23" s="212">
        <f t="shared" si="32"/>
        <v>0</v>
      </c>
      <c r="BU23" s="253"/>
      <c r="BV23" s="252"/>
      <c r="BW23" s="214">
        <f t="shared" si="38"/>
        <v>190</v>
      </c>
      <c r="BX23" s="228">
        <f t="shared" si="37"/>
        <v>190</v>
      </c>
      <c r="BY23" s="147">
        <f t="shared" si="37"/>
        <v>219.4</v>
      </c>
      <c r="BZ23" s="212">
        <f t="shared" si="34"/>
        <v>29.400000000000006</v>
      </c>
      <c r="CA23" s="212"/>
      <c r="CB23" s="254"/>
      <c r="CC23" s="255"/>
    </row>
    <row r="24" spans="1:81" ht="12.75">
      <c r="A24" s="138" t="s">
        <v>73</v>
      </c>
      <c r="B24" s="139"/>
      <c r="C24" s="230"/>
      <c r="D24" s="265"/>
      <c r="E24" s="231">
        <v>672.7</v>
      </c>
      <c r="F24" s="212">
        <f t="shared" si="22"/>
        <v>672.7</v>
      </c>
      <c r="G24" s="292"/>
      <c r="H24" s="252"/>
      <c r="I24" s="232"/>
      <c r="J24" s="265"/>
      <c r="K24" s="231"/>
      <c r="L24" s="212">
        <f t="shared" si="2"/>
        <v>0</v>
      </c>
      <c r="M24" s="253"/>
      <c r="N24" s="252"/>
      <c r="O24" s="230"/>
      <c r="P24" s="265"/>
      <c r="Q24" s="231"/>
      <c r="R24" s="212">
        <f t="shared" si="4"/>
        <v>0</v>
      </c>
      <c r="S24" s="253"/>
      <c r="T24" s="252"/>
      <c r="U24" s="230"/>
      <c r="V24" s="265"/>
      <c r="W24" s="231"/>
      <c r="X24" s="212">
        <f t="shared" si="6"/>
        <v>0</v>
      </c>
      <c r="Y24" s="253"/>
      <c r="Z24" s="252"/>
      <c r="AA24" s="230"/>
      <c r="AB24" s="265"/>
      <c r="AC24" s="231"/>
      <c r="AD24" s="212">
        <f t="shared" si="8"/>
        <v>0</v>
      </c>
      <c r="AE24" s="253"/>
      <c r="AF24" s="252"/>
      <c r="AG24" s="230"/>
      <c r="AH24" s="265"/>
      <c r="AI24" s="231"/>
      <c r="AJ24" s="212">
        <f t="shared" si="10"/>
        <v>0</v>
      </c>
      <c r="AK24" s="253"/>
      <c r="AL24" s="252"/>
      <c r="AM24" s="230"/>
      <c r="AN24" s="265"/>
      <c r="AO24" s="231"/>
      <c r="AP24" s="212">
        <f t="shared" si="12"/>
        <v>0</v>
      </c>
      <c r="AQ24" s="253"/>
      <c r="AR24" s="252"/>
      <c r="AS24" s="230"/>
      <c r="AT24" s="265"/>
      <c r="AU24" s="231"/>
      <c r="AV24" s="212">
        <f t="shared" si="14"/>
        <v>0</v>
      </c>
      <c r="AW24" s="253"/>
      <c r="AX24" s="250"/>
      <c r="AY24" s="230"/>
      <c r="AZ24" s="265"/>
      <c r="BA24" s="231">
        <v>866.1</v>
      </c>
      <c r="BB24" s="212">
        <f t="shared" si="16"/>
        <v>866.1</v>
      </c>
      <c r="BC24" s="253"/>
      <c r="BD24" s="250"/>
      <c r="BE24" s="230"/>
      <c r="BF24" s="265"/>
      <c r="BG24" s="231"/>
      <c r="BH24" s="212">
        <f t="shared" si="17"/>
        <v>0</v>
      </c>
      <c r="BI24" s="253"/>
      <c r="BJ24" s="252"/>
      <c r="BK24" s="230"/>
      <c r="BL24" s="265"/>
      <c r="BM24" s="231"/>
      <c r="BN24" s="212">
        <f t="shared" si="19"/>
        <v>0</v>
      </c>
      <c r="BO24" s="253"/>
      <c r="BP24" s="252"/>
      <c r="BQ24" s="230"/>
      <c r="BR24" s="265"/>
      <c r="BS24" s="231"/>
      <c r="BT24" s="212">
        <f t="shared" si="32"/>
        <v>0</v>
      </c>
      <c r="BU24" s="253"/>
      <c r="BV24" s="252"/>
      <c r="BW24" s="214">
        <f t="shared" si="38"/>
        <v>0</v>
      </c>
      <c r="BX24" s="228">
        <f t="shared" si="37"/>
        <v>0</v>
      </c>
      <c r="BY24" s="147">
        <f t="shared" si="37"/>
        <v>1538.8000000000002</v>
      </c>
      <c r="BZ24" s="212">
        <f t="shared" si="34"/>
        <v>1538.8000000000002</v>
      </c>
      <c r="CA24" s="212"/>
      <c r="CB24" s="254"/>
      <c r="CC24" s="255"/>
    </row>
    <row r="25" spans="1:81" ht="12.75">
      <c r="A25" s="137" t="s">
        <v>104</v>
      </c>
      <c r="B25" s="140"/>
      <c r="C25" s="210">
        <v>206.7</v>
      </c>
      <c r="D25" s="120">
        <v>105.1</v>
      </c>
      <c r="E25" s="211">
        <v>49.4</v>
      </c>
      <c r="F25" s="212">
        <f t="shared" si="22"/>
        <v>-55.699999999999996</v>
      </c>
      <c r="G25" s="292">
        <f t="shared" si="0"/>
        <v>47.00285442435776</v>
      </c>
      <c r="H25" s="252">
        <f t="shared" si="39"/>
        <v>23.899371069182394</v>
      </c>
      <c r="I25" s="213">
        <v>4</v>
      </c>
      <c r="J25" s="120">
        <v>2.2</v>
      </c>
      <c r="K25" s="211">
        <v>1.1</v>
      </c>
      <c r="L25" s="212">
        <f t="shared" si="2"/>
        <v>-1.1</v>
      </c>
      <c r="M25" s="253">
        <f t="shared" si="3"/>
        <v>50</v>
      </c>
      <c r="N25" s="252"/>
      <c r="O25" s="210">
        <v>16.6</v>
      </c>
      <c r="P25" s="120">
        <v>2.5</v>
      </c>
      <c r="Q25" s="211">
        <v>2.4</v>
      </c>
      <c r="R25" s="212">
        <f t="shared" si="4"/>
        <v>-0.10000000000000009</v>
      </c>
      <c r="S25" s="253"/>
      <c r="T25" s="252">
        <f t="shared" si="25"/>
        <v>14.457831325301203</v>
      </c>
      <c r="U25" s="210">
        <v>10.4</v>
      </c>
      <c r="V25" s="120">
        <v>2.5</v>
      </c>
      <c r="W25" s="211"/>
      <c r="X25" s="212">
        <f t="shared" si="6"/>
        <v>-2.5</v>
      </c>
      <c r="Y25" s="253"/>
      <c r="Z25" s="252"/>
      <c r="AA25" s="210">
        <v>5.6</v>
      </c>
      <c r="AB25" s="120">
        <v>0.2</v>
      </c>
      <c r="AC25" s="211"/>
      <c r="AD25" s="212">
        <f t="shared" si="8"/>
        <v>-0.2</v>
      </c>
      <c r="AE25" s="253"/>
      <c r="AF25" s="252"/>
      <c r="AG25" s="210">
        <v>19.7</v>
      </c>
      <c r="AH25" s="120">
        <v>7.3</v>
      </c>
      <c r="AI25" s="211">
        <v>9</v>
      </c>
      <c r="AJ25" s="212">
        <f t="shared" si="10"/>
        <v>1.7000000000000002</v>
      </c>
      <c r="AK25" s="253"/>
      <c r="AL25" s="252"/>
      <c r="AM25" s="210">
        <v>1.3</v>
      </c>
      <c r="AN25" s="120">
        <v>0.6</v>
      </c>
      <c r="AO25" s="211"/>
      <c r="AP25" s="212">
        <f t="shared" si="12"/>
        <v>-0.6</v>
      </c>
      <c r="AQ25" s="253"/>
      <c r="AR25" s="252"/>
      <c r="AS25" s="210">
        <v>102.7</v>
      </c>
      <c r="AT25" s="120">
        <v>101.7</v>
      </c>
      <c r="AU25" s="211">
        <v>100</v>
      </c>
      <c r="AV25" s="212">
        <f t="shared" si="14"/>
        <v>-1.7000000000000028</v>
      </c>
      <c r="AW25" s="253"/>
      <c r="AX25" s="250"/>
      <c r="AY25" s="210">
        <v>7.9</v>
      </c>
      <c r="AZ25" s="120"/>
      <c r="BA25" s="211"/>
      <c r="BB25" s="212">
        <f t="shared" si="16"/>
        <v>0</v>
      </c>
      <c r="BC25" s="253"/>
      <c r="BD25" s="250"/>
      <c r="BE25" s="210">
        <v>6.2</v>
      </c>
      <c r="BF25" s="120">
        <v>2.5</v>
      </c>
      <c r="BG25" s="211"/>
      <c r="BH25" s="212">
        <f t="shared" si="17"/>
        <v>-2.5</v>
      </c>
      <c r="BI25" s="253"/>
      <c r="BJ25" s="252"/>
      <c r="BK25" s="210">
        <v>18.5</v>
      </c>
      <c r="BL25" s="120">
        <v>18.5</v>
      </c>
      <c r="BM25" s="211">
        <v>37</v>
      </c>
      <c r="BN25" s="212">
        <f t="shared" si="19"/>
        <v>18.5</v>
      </c>
      <c r="BO25" s="253">
        <f>BM25/BL25%</f>
        <v>200</v>
      </c>
      <c r="BP25" s="252"/>
      <c r="BQ25" s="210">
        <v>93</v>
      </c>
      <c r="BR25" s="120">
        <v>86.6</v>
      </c>
      <c r="BS25" s="211">
        <v>45.8</v>
      </c>
      <c r="BT25" s="212">
        <f t="shared" si="32"/>
        <v>-40.8</v>
      </c>
      <c r="BU25" s="253">
        <f>BS25/BR25%</f>
        <v>52.88683602771362</v>
      </c>
      <c r="BV25" s="252">
        <f>BS25/BQ25%</f>
        <v>49.247311827956985</v>
      </c>
      <c r="BW25" s="214">
        <f t="shared" si="38"/>
        <v>492.59999999999997</v>
      </c>
      <c r="BX25" s="228">
        <f t="shared" si="37"/>
        <v>329.7</v>
      </c>
      <c r="BY25" s="228">
        <f t="shared" si="37"/>
        <v>244.7</v>
      </c>
      <c r="BZ25" s="212">
        <f t="shared" si="34"/>
        <v>-85</v>
      </c>
      <c r="CA25" s="212"/>
      <c r="CB25" s="254"/>
      <c r="CC25" s="141"/>
    </row>
    <row r="26" spans="1:81" ht="12.75">
      <c r="A26" s="137" t="s">
        <v>105</v>
      </c>
      <c r="B26" s="140"/>
      <c r="C26" s="210"/>
      <c r="D26" s="120"/>
      <c r="E26" s="211">
        <v>346.1</v>
      </c>
      <c r="F26" s="212">
        <f t="shared" si="22"/>
        <v>346.1</v>
      </c>
      <c r="G26" s="208"/>
      <c r="H26" s="252"/>
      <c r="I26" s="213"/>
      <c r="J26" s="120"/>
      <c r="K26" s="211"/>
      <c r="L26" s="212">
        <f t="shared" si="2"/>
        <v>0</v>
      </c>
      <c r="M26" s="253"/>
      <c r="N26" s="252"/>
      <c r="O26" s="210"/>
      <c r="P26" s="120"/>
      <c r="Q26" s="211"/>
      <c r="R26" s="212">
        <f t="shared" si="4"/>
        <v>0</v>
      </c>
      <c r="S26" s="253"/>
      <c r="T26" s="252"/>
      <c r="U26" s="210"/>
      <c r="V26" s="120"/>
      <c r="W26" s="211"/>
      <c r="X26" s="212">
        <f t="shared" si="6"/>
        <v>0</v>
      </c>
      <c r="Y26" s="253"/>
      <c r="Z26" s="252"/>
      <c r="AA26" s="210"/>
      <c r="AB26" s="120"/>
      <c r="AC26" s="211">
        <v>3</v>
      </c>
      <c r="AD26" s="212">
        <f t="shared" si="8"/>
        <v>3</v>
      </c>
      <c r="AE26" s="253"/>
      <c r="AF26" s="252"/>
      <c r="AG26" s="210"/>
      <c r="AH26" s="120"/>
      <c r="AI26" s="211">
        <v>1.7</v>
      </c>
      <c r="AJ26" s="212">
        <f t="shared" si="10"/>
        <v>1.7</v>
      </c>
      <c r="AK26" s="253"/>
      <c r="AL26" s="252"/>
      <c r="AM26" s="210"/>
      <c r="AN26" s="120"/>
      <c r="AO26" s="211"/>
      <c r="AP26" s="212">
        <f t="shared" si="12"/>
        <v>0</v>
      </c>
      <c r="AQ26" s="253"/>
      <c r="AR26" s="252"/>
      <c r="AS26" s="210"/>
      <c r="AT26" s="120"/>
      <c r="AU26" s="211"/>
      <c r="AV26" s="212">
        <f t="shared" si="14"/>
        <v>0</v>
      </c>
      <c r="AW26" s="253"/>
      <c r="AX26" s="250"/>
      <c r="AY26" s="210"/>
      <c r="AZ26" s="120"/>
      <c r="BA26" s="211"/>
      <c r="BB26" s="212">
        <f t="shared" si="16"/>
        <v>0</v>
      </c>
      <c r="BC26" s="266"/>
      <c r="BD26" s="250"/>
      <c r="BE26" s="210"/>
      <c r="BF26" s="120"/>
      <c r="BG26" s="211"/>
      <c r="BH26" s="212">
        <f t="shared" si="17"/>
        <v>0</v>
      </c>
      <c r="BI26" s="253"/>
      <c r="BJ26" s="252"/>
      <c r="BK26" s="210">
        <v>0.8</v>
      </c>
      <c r="BL26" s="120">
        <v>0.8</v>
      </c>
      <c r="BM26" s="211">
        <v>-1.8</v>
      </c>
      <c r="BN26" s="212">
        <f t="shared" si="19"/>
        <v>-2.6</v>
      </c>
      <c r="BO26" s="253">
        <f>BM26/BL26%</f>
        <v>-225</v>
      </c>
      <c r="BP26" s="252"/>
      <c r="BQ26" s="210">
        <v>111.5</v>
      </c>
      <c r="BR26" s="120">
        <v>69.7</v>
      </c>
      <c r="BS26" s="211">
        <v>62.5</v>
      </c>
      <c r="BT26" s="212">
        <f t="shared" si="32"/>
        <v>-7.200000000000003</v>
      </c>
      <c r="BU26" s="253">
        <f>BS26/BR26%</f>
        <v>89.67001434720228</v>
      </c>
      <c r="BV26" s="252">
        <f>BS26/BQ26%</f>
        <v>56.053811659192824</v>
      </c>
      <c r="BW26" s="214">
        <f t="shared" si="38"/>
        <v>112.3</v>
      </c>
      <c r="BX26" s="228">
        <f t="shared" si="37"/>
        <v>70.5</v>
      </c>
      <c r="BY26" s="228">
        <f t="shared" si="37"/>
        <v>411.5</v>
      </c>
      <c r="BZ26" s="212">
        <f t="shared" si="34"/>
        <v>341</v>
      </c>
      <c r="CA26" s="212">
        <f t="shared" si="35"/>
        <v>583.6879432624114</v>
      </c>
      <c r="CB26" s="254">
        <f t="shared" si="36"/>
        <v>366.42920747996436</v>
      </c>
      <c r="CC26" s="141"/>
    </row>
    <row r="27" spans="1:80" s="209" customFormat="1" ht="12.75">
      <c r="A27" s="203" t="s">
        <v>74</v>
      </c>
      <c r="B27" s="204"/>
      <c r="C27" s="205">
        <f>SUM(C28:C32)</f>
        <v>220991</v>
      </c>
      <c r="D27" s="206">
        <f>SUM(D28:D32)</f>
        <v>54370</v>
      </c>
      <c r="E27" s="207">
        <f>SUM(E28:E32)</f>
        <v>41383.700000000004</v>
      </c>
      <c r="F27" s="206">
        <f>E27-D27</f>
        <v>-12986.299999999996</v>
      </c>
      <c r="G27" s="208">
        <f t="shared" si="0"/>
        <v>76.11495309913555</v>
      </c>
      <c r="H27" s="250">
        <f>E27/C27%</f>
        <v>18.726418722934422</v>
      </c>
      <c r="I27" s="207">
        <f>SUM(I28:I32)</f>
        <v>13037.3</v>
      </c>
      <c r="J27" s="206">
        <f>SUM(J28:J32)</f>
        <v>7701.8</v>
      </c>
      <c r="K27" s="207">
        <f>SUM(K28:K32)</f>
        <v>6133.5</v>
      </c>
      <c r="L27" s="206">
        <f>K27-J27</f>
        <v>-1568.3000000000002</v>
      </c>
      <c r="M27" s="208">
        <f>K27/J27%</f>
        <v>79.63722766106625</v>
      </c>
      <c r="N27" s="250">
        <f t="shared" si="24"/>
        <v>47.04578401969734</v>
      </c>
      <c r="O27" s="205">
        <f>SUM(O28:O32)</f>
        <v>102897.40000000001</v>
      </c>
      <c r="P27" s="206">
        <f>SUM(P28:P32)</f>
        <v>43572.2</v>
      </c>
      <c r="Q27" s="207">
        <f>SUM(Q28:Q32)</f>
        <v>17128.4</v>
      </c>
      <c r="R27" s="206">
        <f>Q27-P27</f>
        <v>-26443.799999999996</v>
      </c>
      <c r="S27" s="208">
        <f>Q27/P27%</f>
        <v>39.31038598005151</v>
      </c>
      <c r="T27" s="250">
        <f t="shared" si="25"/>
        <v>16.646096014087817</v>
      </c>
      <c r="U27" s="205">
        <f>SUM(U28:U32)</f>
        <v>3055.7</v>
      </c>
      <c r="V27" s="206">
        <f>SUM(V28:V32)</f>
        <v>949.6</v>
      </c>
      <c r="W27" s="207">
        <f>SUM(W28:W32)</f>
        <v>891.1</v>
      </c>
      <c r="X27" s="206">
        <f t="shared" si="6"/>
        <v>-58.5</v>
      </c>
      <c r="Y27" s="208">
        <f>W27/V27%</f>
        <v>93.83951137320977</v>
      </c>
      <c r="Z27" s="250">
        <f>W27/U27%</f>
        <v>29.161894165003112</v>
      </c>
      <c r="AA27" s="205">
        <f>SUM(AA28:AA32)</f>
        <v>10506.8</v>
      </c>
      <c r="AB27" s="206">
        <f>SUM(AB28:AB32)</f>
        <v>3876.9</v>
      </c>
      <c r="AC27" s="207">
        <f>SUM(AC28:AC32)</f>
        <v>4091.1</v>
      </c>
      <c r="AD27" s="206">
        <f t="shared" si="8"/>
        <v>214.19999999999982</v>
      </c>
      <c r="AE27" s="208"/>
      <c r="AF27" s="250">
        <f>AC27/AA27%</f>
        <v>38.9376403852743</v>
      </c>
      <c r="AG27" s="205">
        <f>SUM(AG28:AG32)</f>
        <v>36030.600000000006</v>
      </c>
      <c r="AH27" s="206">
        <f>SUM(AH28:AH32)</f>
        <v>7002.7</v>
      </c>
      <c r="AI27" s="207">
        <f>SUM(AI28:AI32)</f>
        <v>7002.7</v>
      </c>
      <c r="AJ27" s="206">
        <f t="shared" si="10"/>
        <v>0</v>
      </c>
      <c r="AK27" s="208">
        <f>AI27/AH27%</f>
        <v>100</v>
      </c>
      <c r="AL27" s="250">
        <f t="shared" si="26"/>
        <v>19.435424333760746</v>
      </c>
      <c r="AM27" s="205">
        <f>SUM(AM28:AM32)</f>
        <v>10113.4</v>
      </c>
      <c r="AN27" s="206">
        <f>SUM(AN28:AN32)</f>
        <v>7276.699999999999</v>
      </c>
      <c r="AO27" s="207">
        <f>SUM(AO28:AO32)</f>
        <v>5138.999999999999</v>
      </c>
      <c r="AP27" s="206">
        <f t="shared" si="12"/>
        <v>-2137.7</v>
      </c>
      <c r="AQ27" s="208">
        <f aca="true" t="shared" si="40" ref="AQ27:AQ33">AO27/AN27%</f>
        <v>70.6226723652205</v>
      </c>
      <c r="AR27" s="250">
        <f t="shared" si="27"/>
        <v>50.81377182747641</v>
      </c>
      <c r="AS27" s="205">
        <f>SUM(AS28:AS32)</f>
        <v>27355.199999999997</v>
      </c>
      <c r="AT27" s="206">
        <f>SUM(AT28:AT32)</f>
        <v>23366.4</v>
      </c>
      <c r="AU27" s="207">
        <f>SUM(AU28:AU32)</f>
        <v>6780.800000000001</v>
      </c>
      <c r="AV27" s="206">
        <f t="shared" si="14"/>
        <v>-16585.6</v>
      </c>
      <c r="AW27" s="208">
        <f aca="true" t="shared" si="41" ref="AW27:AW33">AU27/AT27%</f>
        <v>29.019446726924134</v>
      </c>
      <c r="AX27" s="250">
        <f t="shared" si="28"/>
        <v>24.787974498450026</v>
      </c>
      <c r="AY27" s="205">
        <f>SUM(AY28:AY32)</f>
        <v>8414.9</v>
      </c>
      <c r="AZ27" s="206">
        <f>SUM(AZ28:AZ32)</f>
        <v>3573.5</v>
      </c>
      <c r="BA27" s="207">
        <f>SUM(BA28:BA32)</f>
        <v>2403.4</v>
      </c>
      <c r="BB27" s="206">
        <f t="shared" si="16"/>
        <v>-1170.1</v>
      </c>
      <c r="BC27" s="208">
        <f>BA27/AZ27%</f>
        <v>67.25619140898279</v>
      </c>
      <c r="BD27" s="250">
        <f t="shared" si="29"/>
        <v>28.561242557843826</v>
      </c>
      <c r="BE27" s="205">
        <f>SUM(BE28:BE32)</f>
        <v>7441.1</v>
      </c>
      <c r="BF27" s="206">
        <f>SUM(BF28:BF32)</f>
        <v>4520.200000000001</v>
      </c>
      <c r="BG27" s="207">
        <f>SUM(BG28:BG32)</f>
        <v>3352.4</v>
      </c>
      <c r="BH27" s="206">
        <f>BG27-BF27</f>
        <v>-1167.8000000000006</v>
      </c>
      <c r="BI27" s="208">
        <f>BG27/BF27%</f>
        <v>74.16485996194858</v>
      </c>
      <c r="BJ27" s="250">
        <f t="shared" si="30"/>
        <v>45.0524788001774</v>
      </c>
      <c r="BK27" s="205">
        <f>SUM(BK28:BK32)</f>
        <v>51942</v>
      </c>
      <c r="BL27" s="206">
        <f>SUM(BL28:BL32)</f>
        <v>9296.5</v>
      </c>
      <c r="BM27" s="207">
        <f>SUM(BM28:BM32)</f>
        <v>9546.199999999999</v>
      </c>
      <c r="BN27" s="206">
        <f>BM27-BL27</f>
        <v>249.6999999999989</v>
      </c>
      <c r="BO27" s="208">
        <f>BM27/BL27%</f>
        <v>102.68595708062172</v>
      </c>
      <c r="BP27" s="250">
        <f t="shared" si="31"/>
        <v>18.378576104116128</v>
      </c>
      <c r="BQ27" s="205">
        <f>SUM(BQ28:BQ32)</f>
        <v>81778.2</v>
      </c>
      <c r="BR27" s="206">
        <f>SUM(BR28:BR32)</f>
        <v>6956.5</v>
      </c>
      <c r="BS27" s="207">
        <f>SUM(BS28:BS32)</f>
        <v>6950.4</v>
      </c>
      <c r="BT27" s="206"/>
      <c r="BU27" s="208"/>
      <c r="BV27" s="250">
        <f t="shared" si="33"/>
        <v>8.499086553629207</v>
      </c>
      <c r="BW27" s="205">
        <f t="shared" si="38"/>
        <v>573563.6000000001</v>
      </c>
      <c r="BX27" s="267">
        <f t="shared" si="37"/>
        <v>172463</v>
      </c>
      <c r="BY27" s="267">
        <f t="shared" si="37"/>
        <v>110802.7</v>
      </c>
      <c r="BZ27" s="206">
        <f>BY27-BX27</f>
        <v>-61660.3</v>
      </c>
      <c r="CA27" s="206">
        <f>BY27/BX27%</f>
        <v>64.24722984060348</v>
      </c>
      <c r="CB27" s="251">
        <f t="shared" si="36"/>
        <v>19.318293559772616</v>
      </c>
    </row>
    <row r="28" spans="1:80" s="134" customFormat="1" ht="12.75">
      <c r="A28" s="142" t="s">
        <v>75</v>
      </c>
      <c r="B28" s="143"/>
      <c r="C28" s="210">
        <v>31555.5</v>
      </c>
      <c r="D28" s="120">
        <v>27736.2</v>
      </c>
      <c r="E28" s="211">
        <v>23113.6</v>
      </c>
      <c r="F28" s="212">
        <f t="shared" si="22"/>
        <v>-4622.600000000002</v>
      </c>
      <c r="G28" s="292">
        <f t="shared" si="0"/>
        <v>83.33369387298907</v>
      </c>
      <c r="H28" s="252">
        <f>E28/C28%</f>
        <v>73.24745290044524</v>
      </c>
      <c r="I28" s="213">
        <v>10574.8</v>
      </c>
      <c r="J28" s="120">
        <v>6900</v>
      </c>
      <c r="K28" s="211">
        <v>5700</v>
      </c>
      <c r="L28" s="212">
        <f>K28-J28</f>
        <v>-1200</v>
      </c>
      <c r="M28" s="253">
        <f>K28/J28%</f>
        <v>82.6086956521739</v>
      </c>
      <c r="N28" s="252">
        <f t="shared" si="24"/>
        <v>53.90172863789387</v>
      </c>
      <c r="O28" s="210">
        <v>24897.6</v>
      </c>
      <c r="P28" s="120">
        <v>14940</v>
      </c>
      <c r="Q28" s="211">
        <v>12450</v>
      </c>
      <c r="R28" s="212">
        <f t="shared" si="4"/>
        <v>-2490</v>
      </c>
      <c r="S28" s="253">
        <f>Q28/P28%</f>
        <v>83.33333333333333</v>
      </c>
      <c r="T28" s="252">
        <f t="shared" si="25"/>
        <v>50.00481974166185</v>
      </c>
      <c r="U28" s="210">
        <v>1856.4</v>
      </c>
      <c r="V28" s="120">
        <v>823.2</v>
      </c>
      <c r="W28" s="211">
        <v>823.2</v>
      </c>
      <c r="X28" s="212">
        <f t="shared" si="6"/>
        <v>0</v>
      </c>
      <c r="Y28" s="253">
        <f>W28/V28%</f>
        <v>99.99999999999999</v>
      </c>
      <c r="Z28" s="252">
        <f>W28/U28%</f>
        <v>44.34389140271493</v>
      </c>
      <c r="AA28" s="210">
        <v>6257.1</v>
      </c>
      <c r="AB28" s="120">
        <v>3669.9</v>
      </c>
      <c r="AC28" s="211">
        <v>3039.9</v>
      </c>
      <c r="AD28" s="212">
        <f t="shared" si="8"/>
        <v>-630</v>
      </c>
      <c r="AE28" s="253">
        <f>AC28/AB28%</f>
        <v>82.83331970898391</v>
      </c>
      <c r="AF28" s="252">
        <f>AC28/AA28%</f>
        <v>48.58320947403749</v>
      </c>
      <c r="AG28" s="210">
        <v>14299.7</v>
      </c>
      <c r="AH28" s="120">
        <v>5958.4</v>
      </c>
      <c r="AI28" s="211">
        <v>5958.4</v>
      </c>
      <c r="AJ28" s="212">
        <f t="shared" si="10"/>
        <v>0</v>
      </c>
      <c r="AK28" s="253">
        <f>AI28/AH28%</f>
        <v>100</v>
      </c>
      <c r="AL28" s="252">
        <f t="shared" si="26"/>
        <v>41.66800702112631</v>
      </c>
      <c r="AM28" s="210">
        <v>8053.2</v>
      </c>
      <c r="AN28" s="120">
        <v>6039.9</v>
      </c>
      <c r="AO28" s="211">
        <v>4966.4</v>
      </c>
      <c r="AP28" s="212">
        <f t="shared" si="12"/>
        <v>-1073.5</v>
      </c>
      <c r="AQ28" s="253">
        <f t="shared" si="40"/>
        <v>82.2265269292538</v>
      </c>
      <c r="AR28" s="252">
        <f t="shared" si="27"/>
        <v>61.669895196940345</v>
      </c>
      <c r="AS28" s="210">
        <v>8752.4</v>
      </c>
      <c r="AT28" s="120">
        <v>6551.8</v>
      </c>
      <c r="AU28" s="211">
        <v>5426.6</v>
      </c>
      <c r="AV28" s="212">
        <f t="shared" si="14"/>
        <v>-1125.1999999999998</v>
      </c>
      <c r="AW28" s="253">
        <f t="shared" si="41"/>
        <v>82.82609359260051</v>
      </c>
      <c r="AX28" s="252">
        <f t="shared" si="28"/>
        <v>62.00127964901056</v>
      </c>
      <c r="AY28" s="210">
        <v>4550.9</v>
      </c>
      <c r="AZ28" s="120">
        <v>2503</v>
      </c>
      <c r="BA28" s="211">
        <v>1896.4</v>
      </c>
      <c r="BB28" s="212"/>
      <c r="BC28" s="253">
        <f>BA28/AZ28%</f>
        <v>75.76508190171793</v>
      </c>
      <c r="BD28" s="250">
        <f t="shared" si="29"/>
        <v>41.67087828781121</v>
      </c>
      <c r="BE28" s="210">
        <v>5893.1</v>
      </c>
      <c r="BF28" s="120">
        <v>3799.9</v>
      </c>
      <c r="BG28" s="211">
        <v>3116.5</v>
      </c>
      <c r="BH28" s="212">
        <f t="shared" si="17"/>
        <v>-683.4000000000001</v>
      </c>
      <c r="BI28" s="253">
        <f>BG28/BF28%</f>
        <v>82.01531619253137</v>
      </c>
      <c r="BJ28" s="252">
        <f t="shared" si="30"/>
        <v>52.883881149140514</v>
      </c>
      <c r="BK28" s="210">
        <v>16720.8</v>
      </c>
      <c r="BL28" s="120">
        <v>9029.1</v>
      </c>
      <c r="BM28" s="211">
        <v>7412.9</v>
      </c>
      <c r="BN28" s="212">
        <f t="shared" si="19"/>
        <v>-1616.2000000000007</v>
      </c>
      <c r="BO28" s="253">
        <f>BM28/BL28%</f>
        <v>82.10009857017864</v>
      </c>
      <c r="BP28" s="252">
        <f t="shared" si="31"/>
        <v>44.33340510023444</v>
      </c>
      <c r="BQ28" s="210">
        <v>16517.6</v>
      </c>
      <c r="BR28" s="120">
        <v>6892.9</v>
      </c>
      <c r="BS28" s="211">
        <v>6892.9</v>
      </c>
      <c r="BT28" s="212"/>
      <c r="BU28" s="253"/>
      <c r="BV28" s="252">
        <f t="shared" si="33"/>
        <v>41.730638833728875</v>
      </c>
      <c r="BW28" s="214">
        <f t="shared" si="38"/>
        <v>149929.09999999998</v>
      </c>
      <c r="BX28" s="147">
        <f t="shared" si="37"/>
        <v>94844.29999999999</v>
      </c>
      <c r="BY28" s="147">
        <f t="shared" si="37"/>
        <v>80796.79999999999</v>
      </c>
      <c r="BZ28" s="146">
        <f>BY28-BX28</f>
        <v>-14047.5</v>
      </c>
      <c r="CA28" s="212">
        <f>BY28/BX28%</f>
        <v>85.18888325392248</v>
      </c>
      <c r="CB28" s="254">
        <f t="shared" si="36"/>
        <v>53.890005342525235</v>
      </c>
    </row>
    <row r="29" spans="1:80" s="134" customFormat="1" ht="12.75">
      <c r="A29" s="144" t="s">
        <v>106</v>
      </c>
      <c r="B29" s="143"/>
      <c r="C29" s="210">
        <v>1655</v>
      </c>
      <c r="D29" s="120">
        <v>1655</v>
      </c>
      <c r="E29" s="211">
        <v>1655</v>
      </c>
      <c r="F29" s="212">
        <f t="shared" si="22"/>
        <v>0</v>
      </c>
      <c r="G29" s="292"/>
      <c r="H29" s="252"/>
      <c r="I29" s="213"/>
      <c r="J29" s="120"/>
      <c r="K29" s="211"/>
      <c r="L29" s="212"/>
      <c r="M29" s="253"/>
      <c r="N29" s="252"/>
      <c r="O29" s="210"/>
      <c r="P29" s="120"/>
      <c r="Q29" s="211"/>
      <c r="R29" s="212">
        <f t="shared" si="4"/>
        <v>0</v>
      </c>
      <c r="S29" s="253"/>
      <c r="T29" s="252"/>
      <c r="U29" s="210"/>
      <c r="V29" s="120"/>
      <c r="W29" s="211"/>
      <c r="X29" s="212"/>
      <c r="Y29" s="253"/>
      <c r="Z29" s="252"/>
      <c r="AA29" s="210"/>
      <c r="AB29" s="120"/>
      <c r="AC29" s="211"/>
      <c r="AD29" s="212"/>
      <c r="AE29" s="253"/>
      <c r="AF29" s="252"/>
      <c r="AG29" s="210"/>
      <c r="AH29" s="120"/>
      <c r="AI29" s="211"/>
      <c r="AJ29" s="212"/>
      <c r="AK29" s="253"/>
      <c r="AL29" s="252"/>
      <c r="AM29" s="210"/>
      <c r="AN29" s="120"/>
      <c r="AO29" s="211"/>
      <c r="AP29" s="212"/>
      <c r="AQ29" s="253"/>
      <c r="AR29" s="252"/>
      <c r="AS29" s="210"/>
      <c r="AT29" s="120"/>
      <c r="AU29" s="211"/>
      <c r="AV29" s="212"/>
      <c r="AW29" s="253"/>
      <c r="AX29" s="252"/>
      <c r="AY29" s="210"/>
      <c r="AZ29" s="120"/>
      <c r="BA29" s="211"/>
      <c r="BB29" s="212"/>
      <c r="BC29" s="253"/>
      <c r="BD29" s="250"/>
      <c r="BE29" s="210"/>
      <c r="BF29" s="120"/>
      <c r="BG29" s="211"/>
      <c r="BH29" s="212"/>
      <c r="BI29" s="253"/>
      <c r="BJ29" s="252"/>
      <c r="BK29" s="210"/>
      <c r="BL29" s="120"/>
      <c r="BM29" s="211"/>
      <c r="BN29" s="212"/>
      <c r="BO29" s="253"/>
      <c r="BP29" s="252"/>
      <c r="BQ29" s="210"/>
      <c r="BR29" s="120"/>
      <c r="BS29" s="211"/>
      <c r="BT29" s="212"/>
      <c r="BU29" s="253"/>
      <c r="BV29" s="252"/>
      <c r="BW29" s="214">
        <f t="shared" si="38"/>
        <v>1655</v>
      </c>
      <c r="BX29" s="500">
        <f t="shared" si="37"/>
        <v>1655</v>
      </c>
      <c r="BY29" s="500">
        <f t="shared" si="37"/>
        <v>1655</v>
      </c>
      <c r="BZ29" s="146"/>
      <c r="CA29" s="212"/>
      <c r="CB29" s="254"/>
    </row>
    <row r="30" spans="1:80" s="134" customFormat="1" ht="12.75">
      <c r="A30" s="144" t="s">
        <v>76</v>
      </c>
      <c r="B30" s="143"/>
      <c r="C30" s="210">
        <v>0.2</v>
      </c>
      <c r="D30" s="120">
        <v>0.2</v>
      </c>
      <c r="E30" s="211">
        <v>0.2</v>
      </c>
      <c r="F30" s="212">
        <f t="shared" si="22"/>
        <v>0</v>
      </c>
      <c r="G30" s="292"/>
      <c r="H30" s="252">
        <f>E30/C30%</f>
        <v>100</v>
      </c>
      <c r="I30" s="213">
        <v>203.7</v>
      </c>
      <c r="J30" s="120">
        <v>101.8</v>
      </c>
      <c r="K30" s="211">
        <v>68.5</v>
      </c>
      <c r="L30" s="212">
        <f>K30-J30</f>
        <v>-33.3</v>
      </c>
      <c r="M30" s="253">
        <f>K30/J30%</f>
        <v>67.28880157170923</v>
      </c>
      <c r="N30" s="252">
        <f t="shared" si="24"/>
        <v>33.62788414334806</v>
      </c>
      <c r="O30" s="210">
        <v>203.7</v>
      </c>
      <c r="P30" s="120">
        <v>130.2</v>
      </c>
      <c r="Q30" s="211">
        <v>57.1</v>
      </c>
      <c r="R30" s="212">
        <f t="shared" si="4"/>
        <v>-73.1</v>
      </c>
      <c r="S30" s="253">
        <f>Q30/P30%</f>
        <v>43.85560675883257</v>
      </c>
      <c r="T30" s="252">
        <f t="shared" si="25"/>
        <v>28.03141875306824</v>
      </c>
      <c r="U30" s="210">
        <v>203.7</v>
      </c>
      <c r="V30" s="120">
        <v>66.4</v>
      </c>
      <c r="W30" s="211">
        <v>66.4</v>
      </c>
      <c r="X30" s="212">
        <f t="shared" si="6"/>
        <v>0</v>
      </c>
      <c r="Y30" s="253">
        <f>W30/V30%</f>
        <v>100</v>
      </c>
      <c r="Z30" s="252">
        <f>W30/U30%</f>
        <v>32.59695630829652</v>
      </c>
      <c r="AA30" s="210">
        <v>203.7</v>
      </c>
      <c r="AB30" s="120">
        <v>95</v>
      </c>
      <c r="AC30" s="211">
        <v>68.2</v>
      </c>
      <c r="AD30" s="212"/>
      <c r="AE30" s="253">
        <f>AC30/AB30%</f>
        <v>71.78947368421053</v>
      </c>
      <c r="AF30" s="252">
        <f>AC30/AA30%</f>
        <v>33.4806087383407</v>
      </c>
      <c r="AG30" s="210">
        <v>407.2</v>
      </c>
      <c r="AH30" s="120">
        <v>136.5</v>
      </c>
      <c r="AI30" s="211">
        <v>136.5</v>
      </c>
      <c r="AJ30" s="212">
        <f t="shared" si="10"/>
        <v>0</v>
      </c>
      <c r="AK30" s="253"/>
      <c r="AL30" s="252">
        <f t="shared" si="26"/>
        <v>33.52161100196464</v>
      </c>
      <c r="AM30" s="210">
        <v>203.7</v>
      </c>
      <c r="AN30" s="120">
        <v>94.7</v>
      </c>
      <c r="AO30" s="211">
        <v>70.4</v>
      </c>
      <c r="AP30" s="212">
        <f t="shared" si="12"/>
        <v>-24.299999999999997</v>
      </c>
      <c r="AQ30" s="253">
        <f t="shared" si="40"/>
        <v>74.34002111932418</v>
      </c>
      <c r="AR30" s="252">
        <f t="shared" si="27"/>
        <v>34.56062837506137</v>
      </c>
      <c r="AS30" s="210">
        <v>203.7</v>
      </c>
      <c r="AT30" s="120">
        <v>101.8</v>
      </c>
      <c r="AU30" s="211">
        <v>54.1</v>
      </c>
      <c r="AV30" s="212">
        <f t="shared" si="14"/>
        <v>-47.699999999999996</v>
      </c>
      <c r="AW30" s="253">
        <f t="shared" si="41"/>
        <v>53.143418467583494</v>
      </c>
      <c r="AX30" s="252">
        <f t="shared" si="28"/>
        <v>26.5586647029946</v>
      </c>
      <c r="AY30" s="210">
        <v>203.7</v>
      </c>
      <c r="AZ30" s="120">
        <v>87.2</v>
      </c>
      <c r="BA30" s="211">
        <v>67.7</v>
      </c>
      <c r="BB30" s="212"/>
      <c r="BC30" s="253">
        <f>BA30/AZ30%</f>
        <v>77.63761467889908</v>
      </c>
      <c r="BD30" s="252">
        <f t="shared" si="29"/>
        <v>33.23514972999509</v>
      </c>
      <c r="BE30" s="210">
        <v>203.7</v>
      </c>
      <c r="BF30" s="120">
        <v>86.8</v>
      </c>
      <c r="BG30" s="211">
        <v>55.9</v>
      </c>
      <c r="BH30" s="212">
        <f t="shared" si="17"/>
        <v>-30.9</v>
      </c>
      <c r="BI30" s="253"/>
      <c r="BJ30" s="252">
        <f t="shared" si="30"/>
        <v>27.442317133038785</v>
      </c>
      <c r="BK30" s="210">
        <v>203.7</v>
      </c>
      <c r="BL30" s="120">
        <v>157.4</v>
      </c>
      <c r="BM30" s="211">
        <v>71.7</v>
      </c>
      <c r="BN30" s="212">
        <f t="shared" si="19"/>
        <v>-85.7</v>
      </c>
      <c r="BO30" s="253"/>
      <c r="BP30" s="252">
        <f t="shared" si="31"/>
        <v>35.198821796759944</v>
      </c>
      <c r="BQ30" s="233">
        <v>203.7</v>
      </c>
      <c r="BR30" s="120">
        <v>63.6</v>
      </c>
      <c r="BS30" s="211">
        <v>57.5</v>
      </c>
      <c r="BT30" s="212"/>
      <c r="BU30" s="253"/>
      <c r="BV30" s="252">
        <f t="shared" si="33"/>
        <v>28.227785959744725</v>
      </c>
      <c r="BW30" s="214">
        <f t="shared" si="38"/>
        <v>2444.4</v>
      </c>
      <c r="BX30" s="147">
        <f t="shared" si="37"/>
        <v>1121.6</v>
      </c>
      <c r="BY30" s="147">
        <f t="shared" si="37"/>
        <v>774.2000000000002</v>
      </c>
      <c r="BZ30" s="146">
        <f>BY30-BX30</f>
        <v>-347.39999999999975</v>
      </c>
      <c r="CA30" s="212">
        <f>BY30/BX30%</f>
        <v>69.02639087018547</v>
      </c>
      <c r="CB30" s="254">
        <f t="shared" si="36"/>
        <v>31.67239404352807</v>
      </c>
    </row>
    <row r="31" spans="1:82" s="134" customFormat="1" ht="12.75">
      <c r="A31" s="142" t="s">
        <v>77</v>
      </c>
      <c r="B31" s="143"/>
      <c r="C31" s="210">
        <v>187456.3</v>
      </c>
      <c r="D31" s="120">
        <v>24654.6</v>
      </c>
      <c r="E31" s="211">
        <v>16291</v>
      </c>
      <c r="F31" s="212">
        <f t="shared" si="22"/>
        <v>-8363.599999999999</v>
      </c>
      <c r="G31" s="292">
        <f t="shared" si="0"/>
        <v>66.07691870888192</v>
      </c>
      <c r="H31" s="252">
        <f>E31/C31%</f>
        <v>8.690558812907328</v>
      </c>
      <c r="I31" s="213">
        <v>2258.8</v>
      </c>
      <c r="J31" s="120">
        <v>700</v>
      </c>
      <c r="K31" s="211">
        <v>365</v>
      </c>
      <c r="L31" s="212">
        <f t="shared" si="2"/>
        <v>-335</v>
      </c>
      <c r="M31" s="253">
        <f>K31/J31%</f>
        <v>52.142857142857146</v>
      </c>
      <c r="N31" s="252">
        <f t="shared" si="24"/>
        <v>16.159022489817602</v>
      </c>
      <c r="O31" s="210">
        <v>77796.1</v>
      </c>
      <c r="P31" s="120">
        <v>28502</v>
      </c>
      <c r="Q31" s="211">
        <v>4621.3</v>
      </c>
      <c r="R31" s="212">
        <f t="shared" si="4"/>
        <v>-23880.7</v>
      </c>
      <c r="S31" s="253">
        <f>Q31/P31%</f>
        <v>16.213949898252757</v>
      </c>
      <c r="T31" s="252">
        <f t="shared" si="25"/>
        <v>5.940272070193751</v>
      </c>
      <c r="U31" s="210">
        <v>995.6</v>
      </c>
      <c r="V31" s="120">
        <v>60</v>
      </c>
      <c r="W31" s="211">
        <v>1.5</v>
      </c>
      <c r="X31" s="212">
        <f t="shared" si="6"/>
        <v>-58.5</v>
      </c>
      <c r="Y31" s="253">
        <f>W31/V31%</f>
        <v>2.5</v>
      </c>
      <c r="Z31" s="252"/>
      <c r="AA31" s="210">
        <v>4046</v>
      </c>
      <c r="AB31" s="120">
        <v>112</v>
      </c>
      <c r="AC31" s="211">
        <v>983</v>
      </c>
      <c r="AD31" s="212">
        <f t="shared" si="8"/>
        <v>871</v>
      </c>
      <c r="AE31" s="253">
        <f>AC31/AB31%</f>
        <v>877.6785714285713</v>
      </c>
      <c r="AF31" s="252"/>
      <c r="AG31" s="210">
        <v>21083.7</v>
      </c>
      <c r="AH31" s="120">
        <v>636</v>
      </c>
      <c r="AI31" s="211">
        <v>636</v>
      </c>
      <c r="AJ31" s="212">
        <f t="shared" si="10"/>
        <v>0</v>
      </c>
      <c r="AK31" s="253"/>
      <c r="AL31" s="252">
        <f t="shared" si="26"/>
        <v>3.0165483288037676</v>
      </c>
      <c r="AM31" s="210">
        <v>1856.5</v>
      </c>
      <c r="AN31" s="120">
        <v>1142.1</v>
      </c>
      <c r="AO31" s="211">
        <v>102.2</v>
      </c>
      <c r="AP31" s="212">
        <f t="shared" si="12"/>
        <v>-1039.8999999999999</v>
      </c>
      <c r="AQ31" s="253"/>
      <c r="AR31" s="252">
        <f t="shared" si="27"/>
        <v>5.50498249394021</v>
      </c>
      <c r="AS31" s="210">
        <v>18359.1</v>
      </c>
      <c r="AT31" s="120">
        <v>16672.8</v>
      </c>
      <c r="AU31" s="211">
        <v>1260.1</v>
      </c>
      <c r="AV31" s="212">
        <f t="shared" si="14"/>
        <v>-15412.699999999999</v>
      </c>
      <c r="AW31" s="253">
        <f t="shared" si="41"/>
        <v>7.557818722710043</v>
      </c>
      <c r="AX31" s="252">
        <f t="shared" si="28"/>
        <v>6.863626212613909</v>
      </c>
      <c r="AY31" s="210">
        <v>3660.3</v>
      </c>
      <c r="AZ31" s="120">
        <v>983.3</v>
      </c>
      <c r="BA31" s="211">
        <v>439.3</v>
      </c>
      <c r="BB31" s="212"/>
      <c r="BC31" s="253">
        <f>BA31/AZ31%</f>
        <v>44.67609071493949</v>
      </c>
      <c r="BD31" s="252">
        <f t="shared" si="29"/>
        <v>12.001748490560884</v>
      </c>
      <c r="BE31" s="210">
        <v>1344.3</v>
      </c>
      <c r="BF31" s="120">
        <v>633.5</v>
      </c>
      <c r="BG31" s="211">
        <v>180</v>
      </c>
      <c r="BH31" s="212">
        <f t="shared" si="17"/>
        <v>-453.5</v>
      </c>
      <c r="BI31" s="253"/>
      <c r="BJ31" s="252">
        <f t="shared" si="30"/>
        <v>13.389868332961393</v>
      </c>
      <c r="BK31" s="210">
        <v>35017.5</v>
      </c>
      <c r="BL31" s="120">
        <v>110</v>
      </c>
      <c r="BM31" s="211">
        <v>2061.6</v>
      </c>
      <c r="BN31" s="212">
        <f t="shared" si="19"/>
        <v>1951.6</v>
      </c>
      <c r="BO31" s="253"/>
      <c r="BP31" s="252">
        <f t="shared" si="31"/>
        <v>5.8873420432640815</v>
      </c>
      <c r="BQ31" s="210">
        <v>65056.9</v>
      </c>
      <c r="BR31" s="120"/>
      <c r="BS31" s="211"/>
      <c r="BT31" s="212"/>
      <c r="BU31" s="253"/>
      <c r="BV31" s="252">
        <f t="shared" si="33"/>
        <v>0</v>
      </c>
      <c r="BW31" s="214">
        <f t="shared" si="38"/>
        <v>418931.0999999999</v>
      </c>
      <c r="BX31" s="147">
        <f t="shared" si="37"/>
        <v>74206.3</v>
      </c>
      <c r="BY31" s="147">
        <f t="shared" si="37"/>
        <v>26940.999999999996</v>
      </c>
      <c r="BZ31" s="146">
        <f>BY31-BX31</f>
        <v>-47265.3</v>
      </c>
      <c r="CA31" s="212">
        <f>BY31/BX31%</f>
        <v>36.3055427908412</v>
      </c>
      <c r="CB31" s="254">
        <f t="shared" si="36"/>
        <v>6.430890425657108</v>
      </c>
      <c r="CC31" s="234"/>
      <c r="CD31" s="234"/>
    </row>
    <row r="32" spans="1:82" s="134" customFormat="1" ht="12.75">
      <c r="A32" s="142" t="s">
        <v>78</v>
      </c>
      <c r="B32" s="143"/>
      <c r="C32" s="210">
        <v>324</v>
      </c>
      <c r="D32" s="120">
        <v>324</v>
      </c>
      <c r="E32" s="211">
        <v>323.9</v>
      </c>
      <c r="F32" s="212">
        <f>E32-D32</f>
        <v>-0.10000000000002274</v>
      </c>
      <c r="G32" s="208"/>
      <c r="H32" s="252">
        <f>E32/C32%</f>
        <v>99.96913580246913</v>
      </c>
      <c r="I32" s="213"/>
      <c r="J32" s="120"/>
      <c r="K32" s="211"/>
      <c r="L32" s="212">
        <f t="shared" si="2"/>
        <v>0</v>
      </c>
      <c r="M32" s="253"/>
      <c r="N32" s="252"/>
      <c r="O32" s="210"/>
      <c r="P32" s="120"/>
      <c r="Q32" s="211"/>
      <c r="R32" s="212">
        <f t="shared" si="4"/>
        <v>0</v>
      </c>
      <c r="S32" s="253"/>
      <c r="T32" s="252"/>
      <c r="U32" s="210"/>
      <c r="V32" s="120"/>
      <c r="W32" s="211"/>
      <c r="X32" s="212">
        <f t="shared" si="6"/>
        <v>0</v>
      </c>
      <c r="Y32" s="253"/>
      <c r="Z32" s="252"/>
      <c r="AA32" s="210"/>
      <c r="AB32" s="120"/>
      <c r="AC32" s="211"/>
      <c r="AD32" s="212">
        <f t="shared" si="8"/>
        <v>0</v>
      </c>
      <c r="AE32" s="253"/>
      <c r="AF32" s="252"/>
      <c r="AG32" s="210">
        <v>240</v>
      </c>
      <c r="AH32" s="120">
        <v>271.8</v>
      </c>
      <c r="AI32" s="211">
        <v>271.8</v>
      </c>
      <c r="AJ32" s="212">
        <f t="shared" si="10"/>
        <v>0</v>
      </c>
      <c r="AK32" s="253"/>
      <c r="AL32" s="252">
        <f t="shared" si="26"/>
        <v>113.25000000000001</v>
      </c>
      <c r="AM32" s="210"/>
      <c r="AN32" s="120"/>
      <c r="AO32" s="211"/>
      <c r="AP32" s="212">
        <f t="shared" si="12"/>
        <v>0</v>
      </c>
      <c r="AQ32" s="253"/>
      <c r="AR32" s="252"/>
      <c r="AS32" s="210">
        <v>40</v>
      </c>
      <c r="AT32" s="120">
        <v>40</v>
      </c>
      <c r="AU32" s="211">
        <v>40</v>
      </c>
      <c r="AV32" s="212">
        <f t="shared" si="14"/>
        <v>0</v>
      </c>
      <c r="AW32" s="253">
        <f t="shared" si="41"/>
        <v>100</v>
      </c>
      <c r="AX32" s="252">
        <f t="shared" si="28"/>
        <v>100</v>
      </c>
      <c r="AY32" s="210"/>
      <c r="AZ32" s="120"/>
      <c r="BA32" s="211"/>
      <c r="BB32" s="212"/>
      <c r="BC32" s="253"/>
      <c r="BD32" s="252"/>
      <c r="BE32" s="210"/>
      <c r="BF32" s="120"/>
      <c r="BG32" s="211"/>
      <c r="BH32" s="212"/>
      <c r="BI32" s="253"/>
      <c r="BJ32" s="252"/>
      <c r="BK32" s="210"/>
      <c r="BL32" s="120"/>
      <c r="BM32" s="211"/>
      <c r="BN32" s="212"/>
      <c r="BO32" s="253"/>
      <c r="BP32" s="252"/>
      <c r="BQ32" s="210"/>
      <c r="BR32" s="120"/>
      <c r="BS32" s="211"/>
      <c r="BT32" s="212"/>
      <c r="BU32" s="253"/>
      <c r="BV32" s="252"/>
      <c r="BW32" s="214">
        <f t="shared" si="38"/>
        <v>604</v>
      </c>
      <c r="BX32" s="228">
        <f t="shared" si="37"/>
        <v>635.8</v>
      </c>
      <c r="BY32" s="228">
        <f t="shared" si="37"/>
        <v>635.7</v>
      </c>
      <c r="BZ32" s="212"/>
      <c r="CA32" s="253"/>
      <c r="CB32" s="268">
        <f t="shared" si="36"/>
        <v>105.24834437086093</v>
      </c>
      <c r="CC32" s="234"/>
      <c r="CD32" s="234"/>
    </row>
    <row r="33" spans="1:82" s="240" customFormat="1" ht="13.5" thickBot="1">
      <c r="A33" s="235" t="s">
        <v>79</v>
      </c>
      <c r="B33" s="236"/>
      <c r="C33" s="237">
        <f>C8+C27</f>
        <v>353592.4</v>
      </c>
      <c r="D33" s="237">
        <f>D8+D27</f>
        <v>104336.1</v>
      </c>
      <c r="E33" s="238">
        <f>E8+E27</f>
        <v>82246.6</v>
      </c>
      <c r="F33" s="206">
        <f>E33-D33</f>
        <v>-22089.5</v>
      </c>
      <c r="G33" s="208">
        <f t="shared" si="0"/>
        <v>78.82851668789613</v>
      </c>
      <c r="H33" s="269">
        <f>E33/C33%</f>
        <v>23.260285006125695</v>
      </c>
      <c r="I33" s="237">
        <f>I8+I27</f>
        <v>17266.1</v>
      </c>
      <c r="J33" s="237">
        <f>J8+J27</f>
        <v>8978.6</v>
      </c>
      <c r="K33" s="238">
        <f>K8+K27</f>
        <v>7573.6</v>
      </c>
      <c r="L33" s="206">
        <f>K33-J33</f>
        <v>-1405</v>
      </c>
      <c r="M33" s="208">
        <f>K33/J33%</f>
        <v>84.35168066290959</v>
      </c>
      <c r="N33" s="269">
        <f t="shared" si="24"/>
        <v>43.86398781427191</v>
      </c>
      <c r="O33" s="237">
        <f>O8+O27</f>
        <v>108661.20000000001</v>
      </c>
      <c r="P33" s="238">
        <f>P8+P27</f>
        <v>47212.799999999996</v>
      </c>
      <c r="Q33" s="238">
        <f>Q8+Q27</f>
        <v>21076.5</v>
      </c>
      <c r="R33" s="206">
        <f>Q33-P33</f>
        <v>-26136.299999999996</v>
      </c>
      <c r="S33" s="208">
        <f>Q33/P33%</f>
        <v>44.64149552663685</v>
      </c>
      <c r="T33" s="269">
        <f t="shared" si="25"/>
        <v>19.396527923490627</v>
      </c>
      <c r="U33" s="237">
        <f>U8+U27</f>
        <v>12099.599999999999</v>
      </c>
      <c r="V33" s="238">
        <f>V8+V27</f>
        <v>4281.9</v>
      </c>
      <c r="W33" s="238">
        <f>W8+W27</f>
        <v>3852.4</v>
      </c>
      <c r="X33" s="206">
        <f>W33-V33</f>
        <v>-429.49999999999955</v>
      </c>
      <c r="Y33" s="208">
        <f>W33/V33%</f>
        <v>89.96940610476659</v>
      </c>
      <c r="Z33" s="269">
        <f>W33/U33%</f>
        <v>31.839069060134225</v>
      </c>
      <c r="AA33" s="237">
        <f>AA8+AA27</f>
        <v>16272</v>
      </c>
      <c r="AB33" s="238">
        <f>AB8+AB27</f>
        <v>5338.4</v>
      </c>
      <c r="AC33" s="238">
        <f>AC8+AC27</f>
        <v>5487.7</v>
      </c>
      <c r="AD33" s="206">
        <f>AC33-AB33</f>
        <v>149.30000000000018</v>
      </c>
      <c r="AE33" s="208">
        <f>AC33/AB33%</f>
        <v>102.79671811778812</v>
      </c>
      <c r="AF33" s="269">
        <f>AC33/AA33%</f>
        <v>33.72480334316617</v>
      </c>
      <c r="AG33" s="237">
        <f>AG8+AG27</f>
        <v>40023.90000000001</v>
      </c>
      <c r="AH33" s="238">
        <f>AH8+AH27</f>
        <v>8159.9</v>
      </c>
      <c r="AI33" s="238">
        <f>AI8+AI27</f>
        <v>8253.1</v>
      </c>
      <c r="AJ33" s="206">
        <f>AI33-AH33</f>
        <v>93.20000000000073</v>
      </c>
      <c r="AK33" s="208">
        <f>AI33/AH33%</f>
        <v>101.14217085993702</v>
      </c>
      <c r="AL33" s="269">
        <f t="shared" si="26"/>
        <v>20.620429293497132</v>
      </c>
      <c r="AM33" s="237">
        <f>AM8+AM27</f>
        <v>15352</v>
      </c>
      <c r="AN33" s="238">
        <f>AN8+AN27</f>
        <v>9056.3</v>
      </c>
      <c r="AO33" s="238">
        <f>AO8+AO27</f>
        <v>6439.9</v>
      </c>
      <c r="AP33" s="206">
        <f>AO33-AN33</f>
        <v>-2616.3999999999996</v>
      </c>
      <c r="AQ33" s="208">
        <f t="shared" si="40"/>
        <v>71.10961430164637</v>
      </c>
      <c r="AR33" s="269">
        <f t="shared" si="27"/>
        <v>41.94828035435122</v>
      </c>
      <c r="AS33" s="237">
        <f>AS8+AS27</f>
        <v>31255.499999999996</v>
      </c>
      <c r="AT33" s="238">
        <f>AT8+AT27</f>
        <v>24681.300000000003</v>
      </c>
      <c r="AU33" s="238">
        <f>AU8+AU27</f>
        <v>7630.100000000001</v>
      </c>
      <c r="AV33" s="206">
        <f>AU33-AT33</f>
        <v>-17051.2</v>
      </c>
      <c r="AW33" s="208">
        <f t="shared" si="41"/>
        <v>30.914498020768765</v>
      </c>
      <c r="AX33" s="269">
        <f t="shared" si="28"/>
        <v>24.412023483866847</v>
      </c>
      <c r="AY33" s="237">
        <f>AY8+AY27</f>
        <v>16546.5</v>
      </c>
      <c r="AZ33" s="238">
        <f>AZ8+AZ27</f>
        <v>6847.6</v>
      </c>
      <c r="BA33" s="238">
        <f>BA8+BA27</f>
        <v>6979.4</v>
      </c>
      <c r="BB33" s="206">
        <f>BA33-AZ33</f>
        <v>131.79999999999927</v>
      </c>
      <c r="BC33" s="208">
        <f>BA33/AZ33%</f>
        <v>101.92476196039487</v>
      </c>
      <c r="BD33" s="269">
        <f t="shared" si="29"/>
        <v>42.18052156045085</v>
      </c>
      <c r="BE33" s="237">
        <f>BE8+BE27</f>
        <v>9454.5</v>
      </c>
      <c r="BF33" s="238">
        <f>BF8+BF27</f>
        <v>4845.400000000001</v>
      </c>
      <c r="BG33" s="238">
        <f>BG8+BG27</f>
        <v>3690.6</v>
      </c>
      <c r="BH33" s="206">
        <f>BG33-BF33</f>
        <v>-1154.8000000000006</v>
      </c>
      <c r="BI33" s="208">
        <f>BG33/BF33%</f>
        <v>76.16708630866387</v>
      </c>
      <c r="BJ33" s="269">
        <f t="shared" si="30"/>
        <v>39.03537997778835</v>
      </c>
      <c r="BK33" s="237">
        <f>BK8+BK27</f>
        <v>55785.9</v>
      </c>
      <c r="BL33" s="238">
        <f>BL8+BL27</f>
        <v>10671.9</v>
      </c>
      <c r="BM33" s="238">
        <f>BM8+BM27</f>
        <v>10806.599999999999</v>
      </c>
      <c r="BN33" s="206">
        <f>BM33-BL33</f>
        <v>134.6999999999989</v>
      </c>
      <c r="BO33" s="208">
        <f>BM33/BL33%</f>
        <v>101.26219323644337</v>
      </c>
      <c r="BP33" s="269">
        <f t="shared" si="31"/>
        <v>19.37156163116486</v>
      </c>
      <c r="BQ33" s="237">
        <f>BQ8+BQ27</f>
        <v>96547.29999999999</v>
      </c>
      <c r="BR33" s="238">
        <f>BR8+BR27</f>
        <v>13144.1</v>
      </c>
      <c r="BS33" s="238">
        <f>BS8+BS27</f>
        <v>11897</v>
      </c>
      <c r="BT33" s="206">
        <f>BS33-BR33</f>
        <v>-1247.1000000000004</v>
      </c>
      <c r="BU33" s="208">
        <f>BS33/BR33%</f>
        <v>90.51209287817348</v>
      </c>
      <c r="BV33" s="269">
        <f t="shared" si="33"/>
        <v>12.32245748974855</v>
      </c>
      <c r="BW33" s="238">
        <f t="shared" si="38"/>
        <v>772856.8999999999</v>
      </c>
      <c r="BX33" s="238">
        <f t="shared" si="37"/>
        <v>247554.3</v>
      </c>
      <c r="BY33" s="238">
        <f t="shared" si="37"/>
        <v>175933.50000000003</v>
      </c>
      <c r="BZ33" s="206">
        <f>BY33-BX33</f>
        <v>-71620.79999999996</v>
      </c>
      <c r="CA33" s="206">
        <f>BY33/BX33%</f>
        <v>71.0686503930653</v>
      </c>
      <c r="CB33" s="270">
        <f t="shared" si="36"/>
        <v>22.76404597021778</v>
      </c>
      <c r="CC33" s="239"/>
      <c r="CD33" s="239"/>
    </row>
    <row r="34" spans="3:82" ht="12.75">
      <c r="C34" s="141"/>
      <c r="D34" s="141"/>
      <c r="E34" s="141"/>
      <c r="F34" s="141"/>
      <c r="G34" s="141"/>
      <c r="H34" s="141"/>
      <c r="I34" s="141"/>
      <c r="J34" s="141"/>
      <c r="K34" s="141"/>
      <c r="L34" s="141"/>
      <c r="M34" s="141"/>
      <c r="N34" s="141"/>
      <c r="O34" s="141"/>
      <c r="P34" s="141"/>
      <c r="Q34" s="141"/>
      <c r="R34" s="141"/>
      <c r="S34" s="141"/>
      <c r="T34" s="141"/>
      <c r="U34" s="141"/>
      <c r="V34" s="141"/>
      <c r="W34" s="141"/>
      <c r="X34" s="141"/>
      <c r="Y34" s="141"/>
      <c r="Z34" s="141"/>
      <c r="AA34" s="141"/>
      <c r="AB34" s="141"/>
      <c r="AC34" s="141"/>
      <c r="AD34" s="141"/>
      <c r="AE34" s="141"/>
      <c r="AF34" s="141"/>
      <c r="AG34" s="141"/>
      <c r="AH34" s="141"/>
      <c r="AI34" s="141"/>
      <c r="AJ34" s="141" t="s">
        <v>83</v>
      </c>
      <c r="AK34" s="141"/>
      <c r="AL34" s="141"/>
      <c r="AM34" s="141"/>
      <c r="AN34" s="141"/>
      <c r="AO34" s="141"/>
      <c r="AP34" s="141"/>
      <c r="AQ34" s="141"/>
      <c r="AR34" s="141"/>
      <c r="AS34" s="141"/>
      <c r="AT34" s="141"/>
      <c r="AU34" s="141"/>
      <c r="AV34" s="141"/>
      <c r="AW34" s="141"/>
      <c r="AX34" s="141"/>
      <c r="AY34" s="141"/>
      <c r="AZ34" s="141"/>
      <c r="BA34" s="141"/>
      <c r="BB34" s="141"/>
      <c r="BC34" s="141"/>
      <c r="BD34" s="141"/>
      <c r="BE34" s="141"/>
      <c r="BF34" s="141"/>
      <c r="BG34" s="141"/>
      <c r="BH34" s="141"/>
      <c r="BI34" s="141"/>
      <c r="BJ34" s="141"/>
      <c r="BK34" s="141"/>
      <c r="BL34" s="141"/>
      <c r="BM34" s="141"/>
      <c r="BN34" s="141"/>
      <c r="BO34" s="141"/>
      <c r="BP34" s="141"/>
      <c r="BQ34" s="141"/>
      <c r="BR34" s="141"/>
      <c r="BS34" s="141"/>
      <c r="BT34" s="141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</row>
    <row r="35" spans="3:82" ht="12.75">
      <c r="C35" s="141"/>
      <c r="D35" s="141"/>
      <c r="E35" s="141"/>
      <c r="F35" s="141"/>
      <c r="G35" s="141"/>
      <c r="H35" s="141"/>
      <c r="I35" s="141"/>
      <c r="J35" s="141"/>
      <c r="K35" s="141"/>
      <c r="L35" s="141"/>
      <c r="M35" s="141"/>
      <c r="N35" s="141"/>
      <c r="O35" s="141"/>
      <c r="P35" s="141"/>
      <c r="Q35" s="141"/>
      <c r="R35" s="141"/>
      <c r="S35" s="141"/>
      <c r="T35" s="141"/>
      <c r="U35" s="141"/>
      <c r="V35" s="141"/>
      <c r="W35" s="141"/>
      <c r="X35" s="141"/>
      <c r="Y35" s="141"/>
      <c r="Z35" s="141"/>
      <c r="AA35" s="141"/>
      <c r="AB35" s="141"/>
      <c r="AC35" s="141"/>
      <c r="AD35" s="141"/>
      <c r="AE35" s="141"/>
      <c r="AF35" s="141"/>
      <c r="AG35" s="141"/>
      <c r="AH35" s="141"/>
      <c r="AI35" s="141"/>
      <c r="AJ35" s="141"/>
      <c r="AK35" s="141"/>
      <c r="AL35" s="141"/>
      <c r="AM35" s="141"/>
      <c r="AN35" s="141"/>
      <c r="AO35" s="141"/>
      <c r="AP35" s="141"/>
      <c r="AQ35" s="141"/>
      <c r="AR35" s="141"/>
      <c r="AS35" s="141"/>
      <c r="AT35" s="141"/>
      <c r="AU35" s="141"/>
      <c r="AV35" s="141"/>
      <c r="AW35" s="141"/>
      <c r="AX35" s="141"/>
      <c r="AY35" s="141"/>
      <c r="AZ35" s="141"/>
      <c r="BA35" s="141"/>
      <c r="BB35" s="141"/>
      <c r="BC35" s="141"/>
      <c r="BD35" s="141"/>
      <c r="BE35" s="141"/>
      <c r="BF35" s="141"/>
      <c r="BG35" s="141"/>
      <c r="BH35" s="141"/>
      <c r="BI35" s="141"/>
      <c r="BJ35" s="141"/>
      <c r="BK35" s="141"/>
      <c r="BL35" s="141"/>
      <c r="BM35" s="141"/>
      <c r="BN35" s="141"/>
      <c r="BO35" s="141"/>
      <c r="BP35" s="141"/>
      <c r="BQ35" s="141"/>
      <c r="BR35" s="141"/>
      <c r="BS35" s="141"/>
      <c r="BT35" s="141"/>
      <c r="BU35" s="141"/>
      <c r="BV35" s="141"/>
      <c r="BW35" s="141"/>
      <c r="BX35" s="141"/>
      <c r="BY35" s="141"/>
      <c r="BZ35" s="141"/>
      <c r="CA35" s="141"/>
      <c r="CB35" s="141"/>
      <c r="CC35" s="141"/>
      <c r="CD35" s="141"/>
    </row>
    <row r="36" spans="3:82" ht="12.75">
      <c r="C36" s="141"/>
      <c r="D36" s="141"/>
      <c r="E36" s="141"/>
      <c r="F36" s="141"/>
      <c r="G36" s="141"/>
      <c r="H36" s="141"/>
      <c r="I36" s="141"/>
      <c r="J36" s="141"/>
      <c r="K36" s="141"/>
      <c r="L36" s="141"/>
      <c r="M36" s="141"/>
      <c r="N36" s="141"/>
      <c r="O36" s="141"/>
      <c r="P36" s="141"/>
      <c r="Q36" s="141"/>
      <c r="R36" s="141"/>
      <c r="S36" s="141"/>
      <c r="T36" s="141"/>
      <c r="U36" s="141"/>
      <c r="V36" s="141"/>
      <c r="W36" s="141"/>
      <c r="X36" s="141"/>
      <c r="Y36" s="141"/>
      <c r="Z36" s="141"/>
      <c r="AA36" s="141"/>
      <c r="AB36" s="141"/>
      <c r="AC36" s="141"/>
      <c r="AD36" s="141"/>
      <c r="AE36" s="141"/>
      <c r="AF36" s="141"/>
      <c r="AG36" s="141"/>
      <c r="AH36" s="141"/>
      <c r="AI36" s="141"/>
      <c r="AJ36" s="141"/>
      <c r="AK36" s="141"/>
      <c r="AL36" s="141"/>
      <c r="AM36" s="141"/>
      <c r="AN36" s="141"/>
      <c r="AO36" s="141"/>
      <c r="AP36" s="141"/>
      <c r="AQ36" s="141"/>
      <c r="AR36" s="141"/>
      <c r="AS36" s="141"/>
      <c r="AT36" s="141"/>
      <c r="AU36" s="141"/>
      <c r="AV36" s="141"/>
      <c r="AW36" s="141"/>
      <c r="AX36" s="141"/>
      <c r="AY36" s="141"/>
      <c r="AZ36" s="141"/>
      <c r="BA36" s="141"/>
      <c r="BB36" s="141"/>
      <c r="BC36" s="141"/>
      <c r="BD36" s="141"/>
      <c r="BE36" s="141"/>
      <c r="BF36" s="141"/>
      <c r="BG36" s="141"/>
      <c r="BH36" s="141"/>
      <c r="BI36" s="141"/>
      <c r="BJ36" s="141"/>
      <c r="BK36" s="141"/>
      <c r="BL36" s="141"/>
      <c r="BM36" s="141"/>
      <c r="BN36" s="141"/>
      <c r="BO36" s="141"/>
      <c r="BP36" s="141"/>
      <c r="BQ36" s="141"/>
      <c r="BR36" s="141"/>
      <c r="BS36" s="141"/>
      <c r="BT36" s="141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</row>
    <row r="37" spans="3:82" ht="12.75">
      <c r="C37" s="141"/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1"/>
      <c r="Q37" s="141"/>
      <c r="R37" s="141"/>
      <c r="S37" s="141"/>
      <c r="T37" s="141"/>
      <c r="U37" s="141"/>
      <c r="V37" s="141"/>
      <c r="W37" s="141"/>
      <c r="X37" s="141"/>
      <c r="Y37" s="141"/>
      <c r="Z37" s="141"/>
      <c r="AA37" s="141"/>
      <c r="AB37" s="141"/>
      <c r="AC37" s="141"/>
      <c r="AD37" s="141"/>
      <c r="AE37" s="141"/>
      <c r="AF37" s="141"/>
      <c r="AG37" s="141"/>
      <c r="AH37" s="141"/>
      <c r="AI37" s="141"/>
      <c r="AJ37" s="141"/>
      <c r="AK37" s="141"/>
      <c r="AL37" s="141"/>
      <c r="AM37" s="141"/>
      <c r="AN37" s="141"/>
      <c r="AO37" s="141"/>
      <c r="AP37" s="141"/>
      <c r="AQ37" s="141"/>
      <c r="AR37" s="141"/>
      <c r="AS37" s="141"/>
      <c r="AT37" s="141"/>
      <c r="AU37" s="141"/>
      <c r="AV37" s="141"/>
      <c r="AW37" s="141"/>
      <c r="AX37" s="141"/>
      <c r="AY37" s="141"/>
      <c r="AZ37" s="141"/>
      <c r="BA37" s="141"/>
      <c r="BB37" s="141"/>
      <c r="BC37" s="141"/>
      <c r="BD37" s="141"/>
      <c r="BE37" s="141"/>
      <c r="BF37" s="141"/>
      <c r="BG37" s="141"/>
      <c r="BH37" s="141"/>
      <c r="BI37" s="141"/>
      <c r="BJ37" s="141"/>
      <c r="BK37" s="141"/>
      <c r="BL37" s="141"/>
      <c r="BM37" s="141"/>
      <c r="BN37" s="141"/>
      <c r="BO37" s="141"/>
      <c r="BP37" s="141"/>
      <c r="BQ37" s="141"/>
      <c r="BR37" s="141"/>
      <c r="BS37" s="141"/>
      <c r="BT37" s="141"/>
      <c r="BU37" s="141"/>
      <c r="BV37" s="141"/>
      <c r="BW37" s="141"/>
      <c r="BX37" s="141"/>
      <c r="BY37" s="141"/>
      <c r="BZ37" s="141"/>
      <c r="CA37" s="141"/>
      <c r="CB37" s="141"/>
      <c r="CC37" s="141"/>
      <c r="CD37" s="141"/>
    </row>
    <row r="38" spans="3:82" ht="15">
      <c r="C38" s="141"/>
      <c r="D38" s="141"/>
      <c r="E38" s="141"/>
      <c r="F38" s="141"/>
      <c r="G38" s="141"/>
      <c r="H38" s="141"/>
      <c r="I38" s="141"/>
      <c r="J38" s="141"/>
      <c r="K38" s="141"/>
      <c r="L38" s="141"/>
      <c r="M38" s="141"/>
      <c r="N38" s="141"/>
      <c r="O38" s="141"/>
      <c r="P38" s="141"/>
      <c r="Q38" s="141"/>
      <c r="R38" s="141"/>
      <c r="S38" s="141"/>
      <c r="T38" s="141"/>
      <c r="U38" s="141"/>
      <c r="V38" s="141"/>
      <c r="W38" s="141"/>
      <c r="X38" s="141"/>
      <c r="Y38" s="141"/>
      <c r="Z38" s="141"/>
      <c r="AA38" s="141"/>
      <c r="AB38" s="141"/>
      <c r="AC38" s="141"/>
      <c r="AD38" s="141"/>
      <c r="AE38" s="141"/>
      <c r="AF38" s="141"/>
      <c r="AG38" s="141"/>
      <c r="AH38" s="141"/>
      <c r="AI38" s="141"/>
      <c r="AJ38" s="141"/>
      <c r="AK38" s="141"/>
      <c r="AL38" s="141"/>
      <c r="AM38" s="141"/>
      <c r="AN38" s="141"/>
      <c r="AO38" s="141"/>
      <c r="AP38" s="141"/>
      <c r="AQ38" s="141"/>
      <c r="AR38" s="141"/>
      <c r="AS38" s="141"/>
      <c r="AT38" s="141"/>
      <c r="AU38" s="141"/>
      <c r="AV38" s="141"/>
      <c r="AW38" s="141"/>
      <c r="AX38" s="141"/>
      <c r="AY38" s="141"/>
      <c r="AZ38" s="141"/>
      <c r="BA38" s="141"/>
      <c r="BB38" s="141"/>
      <c r="BC38" s="141"/>
      <c r="BD38" s="141"/>
      <c r="BE38" s="141"/>
      <c r="BF38" s="141"/>
      <c r="BG38" s="141"/>
      <c r="BH38" s="141"/>
      <c r="BI38" s="141"/>
      <c r="BJ38" s="141"/>
      <c r="BK38" s="141"/>
      <c r="BL38" s="141"/>
      <c r="BM38" s="141"/>
      <c r="BN38" s="141"/>
      <c r="BO38" s="141"/>
      <c r="BP38" s="141"/>
      <c r="BQ38" s="141"/>
      <c r="BR38" s="141"/>
      <c r="BS38" s="141"/>
      <c r="BT38" s="141"/>
      <c r="BU38" s="141"/>
      <c r="BV38" s="141"/>
      <c r="BW38" s="141"/>
      <c r="BX38" s="271"/>
      <c r="BY38" s="141"/>
      <c r="BZ38" s="141"/>
      <c r="CA38" s="141"/>
      <c r="CB38" s="141"/>
      <c r="CC38" s="141"/>
      <c r="CD38" s="141"/>
    </row>
    <row r="39" spans="3:82" ht="12.75">
      <c r="C39" s="141"/>
      <c r="D39" s="141"/>
      <c r="E39" s="141"/>
      <c r="F39" s="141"/>
      <c r="G39" s="141"/>
      <c r="H39" s="141"/>
      <c r="I39" s="141"/>
      <c r="J39" s="141"/>
      <c r="K39" s="141"/>
      <c r="L39" s="141"/>
      <c r="M39" s="141"/>
      <c r="N39" s="141"/>
      <c r="O39" s="141"/>
      <c r="P39" s="141"/>
      <c r="Q39" s="141"/>
      <c r="R39" s="141"/>
      <c r="S39" s="141"/>
      <c r="T39" s="141"/>
      <c r="U39" s="141"/>
      <c r="V39" s="141"/>
      <c r="W39" s="141"/>
      <c r="X39" s="141"/>
      <c r="Y39" s="141"/>
      <c r="Z39" s="141"/>
      <c r="AA39" s="141"/>
      <c r="AB39" s="141"/>
      <c r="AC39" s="141"/>
      <c r="AD39" s="141"/>
      <c r="AE39" s="141"/>
      <c r="AF39" s="141"/>
      <c r="AG39" s="141"/>
      <c r="AH39" s="141"/>
      <c r="AI39" s="141"/>
      <c r="AJ39" s="141"/>
      <c r="AK39" s="141"/>
      <c r="AL39" s="141"/>
      <c r="AM39" s="141"/>
      <c r="AN39" s="141"/>
      <c r="AO39" s="141"/>
      <c r="AP39" s="141"/>
      <c r="AQ39" s="141"/>
      <c r="AR39" s="141"/>
      <c r="AS39" s="141"/>
      <c r="AT39" s="141"/>
      <c r="AU39" s="141"/>
      <c r="AV39" s="141"/>
      <c r="AW39" s="141"/>
      <c r="AX39" s="141"/>
      <c r="AY39" s="141"/>
      <c r="AZ39" s="141"/>
      <c r="BA39" s="141"/>
      <c r="BB39" s="141"/>
      <c r="BC39" s="141"/>
      <c r="BD39" s="141"/>
      <c r="BE39" s="141"/>
      <c r="BF39" s="141"/>
      <c r="BG39" s="141"/>
      <c r="BH39" s="141"/>
      <c r="BI39" s="141"/>
      <c r="BJ39" s="141"/>
      <c r="BK39" s="141"/>
      <c r="BL39" s="141"/>
      <c r="BM39" s="141"/>
      <c r="BN39" s="141"/>
      <c r="BO39" s="141"/>
      <c r="BP39" s="141"/>
      <c r="BQ39" s="141"/>
      <c r="BR39" s="141"/>
      <c r="BS39" s="141"/>
      <c r="BT39" s="141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</row>
    <row r="40" spans="3:82" ht="12.75">
      <c r="C40" s="141"/>
      <c r="D40" s="141"/>
      <c r="E40" s="141"/>
      <c r="F40" s="141"/>
      <c r="G40" s="141"/>
      <c r="H40" s="141"/>
      <c r="I40" s="141"/>
      <c r="J40" s="141"/>
      <c r="K40" s="141"/>
      <c r="L40" s="141"/>
      <c r="M40" s="141"/>
      <c r="N40" s="141"/>
      <c r="O40" s="141"/>
      <c r="P40" s="141"/>
      <c r="Q40" s="141"/>
      <c r="R40" s="141"/>
      <c r="S40" s="141"/>
      <c r="T40" s="141"/>
      <c r="U40" s="141"/>
      <c r="V40" s="141"/>
      <c r="W40" s="141"/>
      <c r="X40" s="141"/>
      <c r="Y40" s="141"/>
      <c r="Z40" s="141"/>
      <c r="AA40" s="141"/>
      <c r="AB40" s="141"/>
      <c r="AC40" s="141"/>
      <c r="AD40" s="141"/>
      <c r="AE40" s="141"/>
      <c r="AF40" s="141"/>
      <c r="AG40" s="141"/>
      <c r="AH40" s="141"/>
      <c r="AI40" s="141"/>
      <c r="AJ40" s="141"/>
      <c r="AK40" s="141"/>
      <c r="AL40" s="141"/>
      <c r="AM40" s="141"/>
      <c r="AN40" s="141"/>
      <c r="AO40" s="141"/>
      <c r="AP40" s="141"/>
      <c r="AQ40" s="141"/>
      <c r="AR40" s="141"/>
      <c r="AS40" s="141"/>
      <c r="AT40" s="141"/>
      <c r="AU40" s="141"/>
      <c r="AV40" s="141"/>
      <c r="AW40" s="141"/>
      <c r="AX40" s="141"/>
      <c r="AY40" s="141"/>
      <c r="AZ40" s="141"/>
      <c r="BA40" s="141"/>
      <c r="BB40" s="141"/>
      <c r="BC40" s="141"/>
      <c r="BD40" s="141"/>
      <c r="BE40" s="141"/>
      <c r="BF40" s="141"/>
      <c r="BG40" s="141"/>
      <c r="BH40" s="141"/>
      <c r="BI40" s="141"/>
      <c r="BJ40" s="141"/>
      <c r="BK40" s="141"/>
      <c r="BL40" s="141"/>
      <c r="BM40" s="141"/>
      <c r="BN40" s="141"/>
      <c r="BO40" s="141"/>
      <c r="BP40" s="141"/>
      <c r="BQ40" s="141"/>
      <c r="BR40" s="141"/>
      <c r="BS40" s="141"/>
      <c r="BT40" s="141"/>
      <c r="BU40" s="141"/>
      <c r="BV40" s="141"/>
      <c r="BW40" s="141"/>
      <c r="BX40" s="141"/>
      <c r="BY40" s="141"/>
      <c r="BZ40" s="141"/>
      <c r="CA40" s="141"/>
      <c r="CB40" s="141"/>
      <c r="CC40" s="141"/>
      <c r="CD40" s="141"/>
    </row>
    <row r="41" spans="3:82" ht="12.75"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</row>
    <row r="42" ht="12.75">
      <c r="BX42" s="272"/>
    </row>
    <row r="43" ht="12.75">
      <c r="BX43" s="272"/>
    </row>
  </sheetData>
  <sheetProtection/>
  <mergeCells count="40">
    <mergeCell ref="BX6:BY6"/>
    <mergeCell ref="BZ6:CA6"/>
    <mergeCell ref="BF6:BG6"/>
    <mergeCell ref="BH6:BI6"/>
    <mergeCell ref="BL6:BM6"/>
    <mergeCell ref="BN6:BO6"/>
    <mergeCell ref="BR6:BS6"/>
    <mergeCell ref="BT6:BU6"/>
    <mergeCell ref="AN6:AO6"/>
    <mergeCell ref="AP6:AQ6"/>
    <mergeCell ref="AT6:AU6"/>
    <mergeCell ref="AV6:AW6"/>
    <mergeCell ref="AZ6:BA6"/>
    <mergeCell ref="BB6:BC6"/>
    <mergeCell ref="BQ5:BU5"/>
    <mergeCell ref="BW5:CA5"/>
    <mergeCell ref="D6:E6"/>
    <mergeCell ref="F6:G6"/>
    <mergeCell ref="J6:K6"/>
    <mergeCell ref="L6:M6"/>
    <mergeCell ref="P6:Q6"/>
    <mergeCell ref="R6:S6"/>
    <mergeCell ref="V6:W6"/>
    <mergeCell ref="X6:Y6"/>
    <mergeCell ref="AG5:AK5"/>
    <mergeCell ref="AM5:AQ5"/>
    <mergeCell ref="AS5:AW5"/>
    <mergeCell ref="AY5:BC5"/>
    <mergeCell ref="BE5:BI5"/>
    <mergeCell ref="BK5:BO5"/>
    <mergeCell ref="D2:Q2"/>
    <mergeCell ref="C5:H5"/>
    <mergeCell ref="I5:M5"/>
    <mergeCell ref="O5:S5"/>
    <mergeCell ref="U5:Y5"/>
    <mergeCell ref="AA5:AE5"/>
    <mergeCell ref="AB6:AC6"/>
    <mergeCell ref="AD6:AE6"/>
    <mergeCell ref="AH6:AI6"/>
    <mergeCell ref="AJ6:AK6"/>
  </mergeCells>
  <printOptions/>
  <pageMargins left="0.1968503937007874" right="0.1968503937007874" top="0.984251968503937" bottom="0.1968503937007874" header="0.5905511811023623" footer="0.1968503937007874"/>
  <pageSetup horizontalDpi="600" verticalDpi="6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0"/>
  <sheetViews>
    <sheetView tabSelected="1" zoomScalePageLayoutView="0" workbookViewId="0" topLeftCell="A1">
      <selection activeCell="O39" sqref="O39"/>
    </sheetView>
  </sheetViews>
  <sheetFormatPr defaultColWidth="9.00390625" defaultRowHeight="12.75"/>
  <cols>
    <col min="1" max="1" width="45.625" style="0" customWidth="1"/>
    <col min="2" max="2" width="0.6171875" style="0" hidden="1" customWidth="1"/>
    <col min="3" max="3" width="16.625" style="0" customWidth="1"/>
    <col min="4" max="4" width="15.125" style="0" customWidth="1"/>
    <col min="5" max="5" width="16.375" style="0" customWidth="1"/>
    <col min="6" max="6" width="11.75390625" style="0" customWidth="1"/>
    <col min="7" max="7" width="15.625" style="0" customWidth="1"/>
    <col min="8" max="8" width="16.25390625" style="0" customWidth="1"/>
    <col min="9" max="9" width="15.875" style="0" customWidth="1"/>
    <col min="10" max="10" width="12.125" style="0" customWidth="1"/>
    <col min="11" max="11" width="12.75390625" style="0" customWidth="1"/>
    <col min="12" max="12" width="13.75390625" style="0" customWidth="1"/>
    <col min="13" max="13" width="14.25390625" style="0" customWidth="1"/>
    <col min="14" max="14" width="10.375" style="0" customWidth="1"/>
  </cols>
  <sheetData>
    <row r="1" spans="1:12" ht="15.75">
      <c r="A1" s="293" t="s">
        <v>107</v>
      </c>
      <c r="B1" s="294"/>
      <c r="C1" s="295"/>
      <c r="D1" s="295"/>
      <c r="E1" s="295"/>
      <c r="F1" s="295"/>
      <c r="G1" s="296"/>
      <c r="H1" s="296"/>
      <c r="I1" s="296"/>
      <c r="J1" s="296"/>
      <c r="K1" s="296"/>
      <c r="L1" s="296"/>
    </row>
    <row r="2" spans="1:12" ht="15.75">
      <c r="A2" s="297" t="s">
        <v>157</v>
      </c>
      <c r="B2" s="294"/>
      <c r="C2" s="295"/>
      <c r="D2" s="295"/>
      <c r="E2" s="295"/>
      <c r="F2" s="295"/>
      <c r="G2" s="296"/>
      <c r="H2" s="296"/>
      <c r="I2" s="296"/>
      <c r="J2" s="296"/>
      <c r="K2" s="296"/>
      <c r="L2" s="296"/>
    </row>
    <row r="3" spans="1:12" ht="16.5" thickBot="1">
      <c r="A3" s="298"/>
      <c r="B3" s="299"/>
      <c r="C3" s="472"/>
      <c r="D3" s="472"/>
      <c r="E3" s="472"/>
      <c r="F3" s="472"/>
      <c r="G3" s="300"/>
      <c r="H3" s="300"/>
      <c r="I3" s="301"/>
      <c r="J3" s="301"/>
      <c r="K3" s="300"/>
      <c r="L3" s="302" t="s">
        <v>108</v>
      </c>
    </row>
    <row r="4" spans="1:14" ht="15">
      <c r="A4" s="303"/>
      <c r="B4" s="304" t="s">
        <v>109</v>
      </c>
      <c r="C4" s="473" t="s">
        <v>110</v>
      </c>
      <c r="D4" s="474"/>
      <c r="E4" s="474"/>
      <c r="F4" s="475"/>
      <c r="G4" s="479" t="s">
        <v>111</v>
      </c>
      <c r="H4" s="480"/>
      <c r="I4" s="480"/>
      <c r="J4" s="481"/>
      <c r="K4" s="485" t="s">
        <v>112</v>
      </c>
      <c r="L4" s="486"/>
      <c r="M4" s="486"/>
      <c r="N4" s="487"/>
    </row>
    <row r="5" spans="1:14" ht="15">
      <c r="A5" s="305" t="s">
        <v>0</v>
      </c>
      <c r="B5" s="305" t="s">
        <v>113</v>
      </c>
      <c r="C5" s="476"/>
      <c r="D5" s="477"/>
      <c r="E5" s="477"/>
      <c r="F5" s="478"/>
      <c r="G5" s="482"/>
      <c r="H5" s="483"/>
      <c r="I5" s="483"/>
      <c r="J5" s="484"/>
      <c r="K5" s="488"/>
      <c r="L5" s="489"/>
      <c r="M5" s="489"/>
      <c r="N5" s="490"/>
    </row>
    <row r="6" spans="1:14" ht="15">
      <c r="A6" s="305"/>
      <c r="B6" s="305"/>
      <c r="C6" s="306" t="s">
        <v>114</v>
      </c>
      <c r="D6" s="307" t="s">
        <v>115</v>
      </c>
      <c r="E6" s="491" t="s">
        <v>116</v>
      </c>
      <c r="F6" s="492"/>
      <c r="G6" s="306" t="s">
        <v>114</v>
      </c>
      <c r="H6" s="308" t="s">
        <v>115</v>
      </c>
      <c r="I6" s="491" t="s">
        <v>116</v>
      </c>
      <c r="J6" s="492"/>
      <c r="K6" s="306" t="s">
        <v>114</v>
      </c>
      <c r="L6" s="307" t="s">
        <v>115</v>
      </c>
      <c r="M6" s="493" t="s">
        <v>116</v>
      </c>
      <c r="N6" s="494"/>
    </row>
    <row r="7" spans="1:14" ht="12.75">
      <c r="A7" s="309"/>
      <c r="B7" s="309" t="s">
        <v>117</v>
      </c>
      <c r="C7" s="310" t="s">
        <v>118</v>
      </c>
      <c r="D7" s="311"/>
      <c r="E7" s="309" t="s">
        <v>19</v>
      </c>
      <c r="F7" s="312" t="s">
        <v>20</v>
      </c>
      <c r="G7" s="310" t="s">
        <v>118</v>
      </c>
      <c r="H7" s="313"/>
      <c r="I7" s="309" t="s">
        <v>19</v>
      </c>
      <c r="J7" s="312" t="s">
        <v>20</v>
      </c>
      <c r="K7" s="310" t="s">
        <v>118</v>
      </c>
      <c r="L7" s="311"/>
      <c r="M7" s="314" t="s">
        <v>19</v>
      </c>
      <c r="N7" s="315" t="s">
        <v>20</v>
      </c>
    </row>
    <row r="8" spans="1:14" ht="15.75">
      <c r="A8" s="204" t="s">
        <v>119</v>
      </c>
      <c r="B8" s="316" t="s">
        <v>120</v>
      </c>
      <c r="C8" s="317">
        <f>G8+K8</f>
        <v>732010.3999999999</v>
      </c>
      <c r="D8" s="318">
        <f>H8+L8</f>
        <v>251328.09999999998</v>
      </c>
      <c r="E8" s="318">
        <f aca="true" t="shared" si="0" ref="E8:E20">D8-C8</f>
        <v>-480682.29999999993</v>
      </c>
      <c r="F8" s="319">
        <f aca="true" t="shared" si="1" ref="F8:F18">D8/C8%</f>
        <v>34.33395208592665</v>
      </c>
      <c r="G8" s="320">
        <f>SUM(G9:G20)+G27+G28+G29+G32+G33</f>
        <v>532717.1</v>
      </c>
      <c r="H8" s="318">
        <f>SUM(H9:H20)+H27+H28+H29+H32+H33</f>
        <v>186197.3</v>
      </c>
      <c r="I8" s="318">
        <f>H8-G8</f>
        <v>-346519.8</v>
      </c>
      <c r="J8" s="321">
        <f>H8/G8%</f>
        <v>34.9523790394564</v>
      </c>
      <c r="K8" s="320">
        <f>SUM(K9:K20)+K27+K28+K29+K32+K33</f>
        <v>199293.3</v>
      </c>
      <c r="L8" s="318">
        <f>SUM(L9:L20)+L27+L28+L29+L32+L33</f>
        <v>65130.799999999996</v>
      </c>
      <c r="M8" s="318">
        <f>L8-K8</f>
        <v>-134162.5</v>
      </c>
      <c r="N8" s="319">
        <f>L8/K8%</f>
        <v>32.68087788199603</v>
      </c>
    </row>
    <row r="9" spans="1:14" ht="15">
      <c r="A9" s="322" t="s">
        <v>62</v>
      </c>
      <c r="B9" s="323" t="s">
        <v>121</v>
      </c>
      <c r="C9" s="324">
        <f aca="true" t="shared" si="2" ref="C9:D25">G9+K9</f>
        <v>483964.1</v>
      </c>
      <c r="D9" s="325">
        <f t="shared" si="2"/>
        <v>161492</v>
      </c>
      <c r="E9" s="325">
        <f t="shared" si="0"/>
        <v>-322472.1</v>
      </c>
      <c r="F9" s="326">
        <f t="shared" si="1"/>
        <v>33.36859076943931</v>
      </c>
      <c r="G9" s="327">
        <v>403538.1</v>
      </c>
      <c r="H9" s="328">
        <v>132702</v>
      </c>
      <c r="I9" s="329">
        <f aca="true" t="shared" si="3" ref="I9:I40">H9-G9</f>
        <v>-270836.1</v>
      </c>
      <c r="J9" s="330">
        <f aca="true" t="shared" si="4" ref="J9:J40">H9/G9%</f>
        <v>32.88462725080978</v>
      </c>
      <c r="K9" s="327">
        <v>80426</v>
      </c>
      <c r="L9" s="331">
        <v>28790</v>
      </c>
      <c r="M9" s="329">
        <f aca="true" t="shared" si="5" ref="M9:M40">L9-K9</f>
        <v>-51636</v>
      </c>
      <c r="N9" s="330">
        <f aca="true" t="shared" si="6" ref="N9:N40">L9/K9%</f>
        <v>35.79688160545098</v>
      </c>
    </row>
    <row r="10" spans="1:14" ht="15">
      <c r="A10" s="322" t="s">
        <v>63</v>
      </c>
      <c r="B10" s="323"/>
      <c r="C10" s="324">
        <f t="shared" si="2"/>
        <v>40250.2</v>
      </c>
      <c r="D10" s="325">
        <f t="shared" si="2"/>
        <v>13949.9</v>
      </c>
      <c r="E10" s="325">
        <f t="shared" si="0"/>
        <v>-26300.299999999996</v>
      </c>
      <c r="F10" s="326">
        <f t="shared" si="1"/>
        <v>34.65796443247487</v>
      </c>
      <c r="G10" s="327">
        <v>36490.5</v>
      </c>
      <c r="H10" s="328">
        <v>12646.8</v>
      </c>
      <c r="I10" s="329">
        <f t="shared" si="3"/>
        <v>-23843.7</v>
      </c>
      <c r="J10" s="330">
        <f t="shared" si="4"/>
        <v>34.65778764335923</v>
      </c>
      <c r="K10" s="327">
        <v>3759.7</v>
      </c>
      <c r="L10" s="331">
        <v>1303.1</v>
      </c>
      <c r="M10" s="329">
        <f t="shared" si="5"/>
        <v>-2456.6</v>
      </c>
      <c r="N10" s="330">
        <f t="shared" si="6"/>
        <v>34.65968029364045</v>
      </c>
    </row>
    <row r="11" spans="1:14" ht="25.5" hidden="1">
      <c r="A11" s="332" t="s">
        <v>24</v>
      </c>
      <c r="B11" s="323" t="s">
        <v>122</v>
      </c>
      <c r="C11" s="324">
        <f t="shared" si="2"/>
        <v>0</v>
      </c>
      <c r="D11" s="325">
        <f t="shared" si="2"/>
        <v>0</v>
      </c>
      <c r="E11" s="325">
        <f t="shared" si="0"/>
        <v>0</v>
      </c>
      <c r="F11" s="326" t="e">
        <f t="shared" si="1"/>
        <v>#DIV/0!</v>
      </c>
      <c r="G11" s="327"/>
      <c r="H11" s="328"/>
      <c r="I11" s="329">
        <f t="shared" si="3"/>
        <v>0</v>
      </c>
      <c r="J11" s="330" t="e">
        <f t="shared" si="4"/>
        <v>#DIV/0!</v>
      </c>
      <c r="K11" s="327"/>
      <c r="L11" s="331"/>
      <c r="M11" s="329">
        <f t="shared" si="5"/>
        <v>0</v>
      </c>
      <c r="N11" s="330" t="e">
        <f t="shared" si="6"/>
        <v>#DIV/0!</v>
      </c>
    </row>
    <row r="12" spans="1:14" ht="25.5">
      <c r="A12" s="332" t="s">
        <v>25</v>
      </c>
      <c r="B12" s="323" t="s">
        <v>123</v>
      </c>
      <c r="C12" s="324">
        <f t="shared" si="2"/>
        <v>17040.2</v>
      </c>
      <c r="D12" s="325">
        <f t="shared" si="2"/>
        <v>9850.1</v>
      </c>
      <c r="E12" s="325">
        <f t="shared" si="0"/>
        <v>-7190.1</v>
      </c>
      <c r="F12" s="326">
        <f t="shared" si="1"/>
        <v>57.805072710414194</v>
      </c>
      <c r="G12" s="327">
        <v>17040.2</v>
      </c>
      <c r="H12" s="328">
        <v>9850.1</v>
      </c>
      <c r="I12" s="329">
        <f t="shared" si="3"/>
        <v>-7190.1</v>
      </c>
      <c r="J12" s="330">
        <f t="shared" si="4"/>
        <v>57.805072710414194</v>
      </c>
      <c r="K12" s="327"/>
      <c r="L12" s="331"/>
      <c r="M12" s="329">
        <f t="shared" si="5"/>
        <v>0</v>
      </c>
      <c r="N12" s="330"/>
    </row>
    <row r="13" spans="1:14" ht="15">
      <c r="A13" s="332" t="s">
        <v>26</v>
      </c>
      <c r="B13" s="323" t="s">
        <v>124</v>
      </c>
      <c r="C13" s="324">
        <f t="shared" si="2"/>
        <v>6629.4</v>
      </c>
      <c r="D13" s="325">
        <f t="shared" si="2"/>
        <v>3263.2</v>
      </c>
      <c r="E13" s="325">
        <f t="shared" si="0"/>
        <v>-3366.2</v>
      </c>
      <c r="F13" s="326">
        <f t="shared" si="1"/>
        <v>49.22315745014632</v>
      </c>
      <c r="G13" s="327">
        <v>2936.2</v>
      </c>
      <c r="H13" s="328">
        <v>1956.6</v>
      </c>
      <c r="I13" s="329">
        <f t="shared" si="3"/>
        <v>-979.5999999999999</v>
      </c>
      <c r="J13" s="330">
        <f t="shared" si="4"/>
        <v>66.63715005789797</v>
      </c>
      <c r="K13" s="327">
        <v>3693.2</v>
      </c>
      <c r="L13" s="331">
        <v>1306.6</v>
      </c>
      <c r="M13" s="329">
        <f t="shared" si="5"/>
        <v>-2386.6</v>
      </c>
      <c r="N13" s="330">
        <f t="shared" si="6"/>
        <v>35.37853352106575</v>
      </c>
    </row>
    <row r="14" spans="1:14" ht="25.5">
      <c r="A14" s="332" t="s">
        <v>28</v>
      </c>
      <c r="B14" s="323"/>
      <c r="C14" s="324">
        <f t="shared" si="2"/>
        <v>2062.3</v>
      </c>
      <c r="D14" s="325">
        <f t="shared" si="2"/>
        <v>1848.6</v>
      </c>
      <c r="E14" s="325"/>
      <c r="F14" s="326"/>
      <c r="G14" s="327">
        <v>2062.3</v>
      </c>
      <c r="H14" s="328">
        <v>1848.6</v>
      </c>
      <c r="I14" s="329">
        <f t="shared" si="3"/>
        <v>-213.70000000000027</v>
      </c>
      <c r="J14" s="330">
        <f t="shared" si="4"/>
        <v>89.63778305775105</v>
      </c>
      <c r="K14" s="327"/>
      <c r="L14" s="331"/>
      <c r="M14" s="329">
        <f t="shared" si="5"/>
        <v>0</v>
      </c>
      <c r="N14" s="330"/>
    </row>
    <row r="15" spans="1:14" ht="15">
      <c r="A15" s="332" t="s">
        <v>64</v>
      </c>
      <c r="B15" s="333" t="s">
        <v>125</v>
      </c>
      <c r="C15" s="324">
        <f t="shared" si="2"/>
        <v>8592.2</v>
      </c>
      <c r="D15" s="325">
        <f t="shared" si="2"/>
        <v>802.7</v>
      </c>
      <c r="E15" s="325">
        <f t="shared" si="0"/>
        <v>-7789.500000000001</v>
      </c>
      <c r="F15" s="326">
        <f t="shared" si="1"/>
        <v>9.342194083005516</v>
      </c>
      <c r="G15" s="327"/>
      <c r="H15" s="328"/>
      <c r="I15" s="329">
        <f t="shared" si="3"/>
        <v>0</v>
      </c>
      <c r="J15" s="330"/>
      <c r="K15" s="327">
        <v>8592.2</v>
      </c>
      <c r="L15" s="331">
        <v>802.7</v>
      </c>
      <c r="M15" s="329">
        <f t="shared" si="5"/>
        <v>-7789.500000000001</v>
      </c>
      <c r="N15" s="330">
        <f t="shared" si="6"/>
        <v>9.342194083005516</v>
      </c>
    </row>
    <row r="16" spans="1:14" ht="15">
      <c r="A16" s="332" t="s">
        <v>103</v>
      </c>
      <c r="B16" s="333"/>
      <c r="C16" s="324"/>
      <c r="D16" s="325"/>
      <c r="E16" s="325"/>
      <c r="F16" s="326"/>
      <c r="G16" s="327">
        <v>27143.1</v>
      </c>
      <c r="H16" s="328">
        <v>3829.8</v>
      </c>
      <c r="I16" s="329"/>
      <c r="J16" s="330"/>
      <c r="K16" s="327">
        <v>32401.5</v>
      </c>
      <c r="L16" s="331">
        <v>5742.1</v>
      </c>
      <c r="M16" s="329"/>
      <c r="N16" s="330"/>
    </row>
    <row r="17" spans="1:14" ht="15">
      <c r="A17" s="334" t="s">
        <v>65</v>
      </c>
      <c r="B17" s="333" t="s">
        <v>126</v>
      </c>
      <c r="C17" s="324">
        <f t="shared" si="2"/>
        <v>55821.9</v>
      </c>
      <c r="D17" s="325">
        <f t="shared" si="2"/>
        <v>18502.4</v>
      </c>
      <c r="E17" s="325">
        <f t="shared" si="0"/>
        <v>-37319.5</v>
      </c>
      <c r="F17" s="326">
        <f t="shared" si="1"/>
        <v>33.14541425497878</v>
      </c>
      <c r="G17" s="327"/>
      <c r="H17" s="328"/>
      <c r="I17" s="329">
        <f t="shared" si="3"/>
        <v>0</v>
      </c>
      <c r="J17" s="330"/>
      <c r="K17" s="327">
        <v>55821.9</v>
      </c>
      <c r="L17" s="331">
        <v>18502.4</v>
      </c>
      <c r="M17" s="329">
        <f t="shared" si="5"/>
        <v>-37319.5</v>
      </c>
      <c r="N17" s="330">
        <f t="shared" si="6"/>
        <v>33.14541425497878</v>
      </c>
    </row>
    <row r="18" spans="1:14" ht="15">
      <c r="A18" s="335" t="s">
        <v>127</v>
      </c>
      <c r="B18" s="336" t="s">
        <v>128</v>
      </c>
      <c r="C18" s="324">
        <f t="shared" si="2"/>
        <v>16985.3</v>
      </c>
      <c r="D18" s="325">
        <f t="shared" si="2"/>
        <v>5330</v>
      </c>
      <c r="E18" s="325">
        <f t="shared" si="0"/>
        <v>-11655.3</v>
      </c>
      <c r="F18" s="326">
        <f t="shared" si="1"/>
        <v>31.380075712527894</v>
      </c>
      <c r="G18" s="327">
        <v>16557.6</v>
      </c>
      <c r="H18" s="328">
        <v>5234</v>
      </c>
      <c r="I18" s="329">
        <f t="shared" si="3"/>
        <v>-11323.599999999999</v>
      </c>
      <c r="J18" s="330">
        <f t="shared" si="4"/>
        <v>31.61086147750882</v>
      </c>
      <c r="K18" s="337">
        <v>427.7</v>
      </c>
      <c r="L18" s="331">
        <v>96</v>
      </c>
      <c r="M18" s="329">
        <f t="shared" si="5"/>
        <v>-331.7</v>
      </c>
      <c r="N18" s="330">
        <f t="shared" si="6"/>
        <v>22.445639466916063</v>
      </c>
    </row>
    <row r="19" spans="1:14" ht="15">
      <c r="A19" s="332" t="s">
        <v>129</v>
      </c>
      <c r="B19" s="336" t="s">
        <v>130</v>
      </c>
      <c r="C19" s="324">
        <f t="shared" si="2"/>
        <v>0</v>
      </c>
      <c r="D19" s="325">
        <f t="shared" si="2"/>
        <v>0</v>
      </c>
      <c r="E19" s="325">
        <f t="shared" si="0"/>
        <v>0</v>
      </c>
      <c r="F19" s="326"/>
      <c r="G19" s="327"/>
      <c r="H19" s="338"/>
      <c r="I19" s="329"/>
      <c r="J19" s="330"/>
      <c r="K19" s="337"/>
      <c r="L19" s="329"/>
      <c r="M19" s="329">
        <f t="shared" si="5"/>
        <v>0</v>
      </c>
      <c r="N19" s="330"/>
    </row>
    <row r="20" spans="1:14" ht="38.25">
      <c r="A20" s="339" t="s">
        <v>131</v>
      </c>
      <c r="B20" s="340" t="s">
        <v>132</v>
      </c>
      <c r="C20" s="324">
        <f>G20+K20-16.1</f>
        <v>35242.200000000004</v>
      </c>
      <c r="D20" s="325">
        <f t="shared" si="2"/>
        <v>13178.599999999999</v>
      </c>
      <c r="E20" s="325">
        <f t="shared" si="0"/>
        <v>-22063.600000000006</v>
      </c>
      <c r="F20" s="326">
        <f>D20/C20%</f>
        <v>37.3943737905125</v>
      </c>
      <c r="G20" s="341">
        <f>SUM(G21:G26)</f>
        <v>24266.9</v>
      </c>
      <c r="H20" s="329">
        <f>SUM(H21:H26)</f>
        <v>9326.199999999999</v>
      </c>
      <c r="I20" s="329">
        <f t="shared" si="3"/>
        <v>-14940.700000000003</v>
      </c>
      <c r="J20" s="330">
        <f t="shared" si="4"/>
        <v>38.43177332086092</v>
      </c>
      <c r="K20" s="327">
        <f>SUM(K21:K26)</f>
        <v>10991.4</v>
      </c>
      <c r="L20" s="329">
        <f>SUM(L21:L26)</f>
        <v>3852.4</v>
      </c>
      <c r="M20" s="329">
        <f t="shared" si="5"/>
        <v>-7139</v>
      </c>
      <c r="N20" s="330">
        <f t="shared" si="6"/>
        <v>35.049220299506885</v>
      </c>
    </row>
    <row r="21" spans="1:14" ht="25.5" hidden="1">
      <c r="A21" s="342" t="s">
        <v>34</v>
      </c>
      <c r="B21" s="343"/>
      <c r="C21" s="344">
        <f t="shared" si="2"/>
        <v>0</v>
      </c>
      <c r="D21" s="345">
        <f t="shared" si="2"/>
        <v>0</v>
      </c>
      <c r="E21" s="345"/>
      <c r="F21" s="346"/>
      <c r="G21" s="344"/>
      <c r="H21" s="347"/>
      <c r="I21" s="345">
        <f t="shared" si="3"/>
        <v>0</v>
      </c>
      <c r="J21" s="346"/>
      <c r="K21" s="344"/>
      <c r="L21" s="345"/>
      <c r="M21" s="345">
        <f t="shared" si="5"/>
        <v>0</v>
      </c>
      <c r="N21" s="346"/>
    </row>
    <row r="22" spans="1:14" ht="25.5">
      <c r="A22" s="342" t="s">
        <v>92</v>
      </c>
      <c r="B22" s="343"/>
      <c r="C22" s="344"/>
      <c r="D22" s="345"/>
      <c r="E22" s="345"/>
      <c r="F22" s="346"/>
      <c r="G22" s="344"/>
      <c r="H22" s="347"/>
      <c r="I22" s="345"/>
      <c r="J22" s="346"/>
      <c r="K22" s="344"/>
      <c r="L22" s="345"/>
      <c r="M22" s="345"/>
      <c r="N22" s="346"/>
    </row>
    <row r="23" spans="1:14" ht="15">
      <c r="A23" s="342" t="s">
        <v>133</v>
      </c>
      <c r="B23" s="348" t="s">
        <v>134</v>
      </c>
      <c r="C23" s="344">
        <f t="shared" si="2"/>
        <v>25292.9</v>
      </c>
      <c r="D23" s="345">
        <f t="shared" si="2"/>
        <v>8419.1</v>
      </c>
      <c r="E23" s="345">
        <f aca="true" t="shared" si="7" ref="E23:E39">D23-C23</f>
        <v>-16873.800000000003</v>
      </c>
      <c r="F23" s="346">
        <f>D23/C23%</f>
        <v>33.28641634608922</v>
      </c>
      <c r="G23" s="344">
        <v>17969.4</v>
      </c>
      <c r="H23" s="347">
        <v>6579.9</v>
      </c>
      <c r="I23" s="345">
        <f t="shared" si="3"/>
        <v>-11389.500000000002</v>
      </c>
      <c r="J23" s="346">
        <f t="shared" si="4"/>
        <v>36.617249323850544</v>
      </c>
      <c r="K23" s="344">
        <v>7323.5</v>
      </c>
      <c r="L23" s="345">
        <v>1839.2</v>
      </c>
      <c r="M23" s="345">
        <f t="shared" si="5"/>
        <v>-5484.3</v>
      </c>
      <c r="N23" s="346">
        <f t="shared" si="6"/>
        <v>25.11367515532191</v>
      </c>
    </row>
    <row r="24" spans="1:14" ht="15">
      <c r="A24" s="349" t="s">
        <v>36</v>
      </c>
      <c r="B24" s="348" t="s">
        <v>135</v>
      </c>
      <c r="C24" s="344">
        <f t="shared" si="2"/>
        <v>7342.200000000001</v>
      </c>
      <c r="D24" s="345">
        <f t="shared" si="2"/>
        <v>3905.2</v>
      </c>
      <c r="E24" s="345">
        <f t="shared" si="7"/>
        <v>-3437.000000000001</v>
      </c>
      <c r="F24" s="346">
        <f>D24/C24%</f>
        <v>53.18841764048921</v>
      </c>
      <c r="G24" s="344">
        <v>5772.6</v>
      </c>
      <c r="H24" s="347">
        <v>2474.5</v>
      </c>
      <c r="I24" s="345">
        <f t="shared" si="3"/>
        <v>-3298.1000000000004</v>
      </c>
      <c r="J24" s="346">
        <f t="shared" si="4"/>
        <v>42.86629941447528</v>
      </c>
      <c r="K24" s="344">
        <v>1569.6</v>
      </c>
      <c r="L24" s="345">
        <v>1430.7</v>
      </c>
      <c r="M24" s="345">
        <f t="shared" si="5"/>
        <v>-138.89999999999986</v>
      </c>
      <c r="N24" s="346">
        <f t="shared" si="6"/>
        <v>91.15061162079512</v>
      </c>
    </row>
    <row r="25" spans="1:14" ht="25.5">
      <c r="A25" s="349" t="s">
        <v>136</v>
      </c>
      <c r="B25" s="343" t="s">
        <v>137</v>
      </c>
      <c r="C25" s="344">
        <f t="shared" si="2"/>
        <v>125.10000000000001</v>
      </c>
      <c r="D25" s="345">
        <f t="shared" si="2"/>
        <v>55.3</v>
      </c>
      <c r="E25" s="345">
        <f t="shared" si="7"/>
        <v>-69.80000000000001</v>
      </c>
      <c r="F25" s="346">
        <f>D25/C25%</f>
        <v>44.20463629096722</v>
      </c>
      <c r="G25" s="344">
        <v>38.7</v>
      </c>
      <c r="H25" s="347">
        <v>55.3</v>
      </c>
      <c r="I25" s="345">
        <f t="shared" si="3"/>
        <v>16.599999999999994</v>
      </c>
      <c r="J25" s="346">
        <f t="shared" si="4"/>
        <v>142.89405684754522</v>
      </c>
      <c r="K25" s="350">
        <v>86.4</v>
      </c>
      <c r="L25" s="345"/>
      <c r="M25" s="345">
        <f t="shared" si="5"/>
        <v>-86.4</v>
      </c>
      <c r="N25" s="346">
        <f t="shared" si="6"/>
        <v>0</v>
      </c>
    </row>
    <row r="26" spans="1:14" ht="25.5">
      <c r="A26" s="351" t="s">
        <v>138</v>
      </c>
      <c r="B26" s="343"/>
      <c r="C26" s="344">
        <f aca="true" t="shared" si="8" ref="C26:D33">G26+K26</f>
        <v>2498.1</v>
      </c>
      <c r="D26" s="345">
        <f t="shared" si="8"/>
        <v>799</v>
      </c>
      <c r="E26" s="345">
        <f>D26-C26</f>
        <v>-1699.1</v>
      </c>
      <c r="F26" s="346">
        <f>D26/C26%</f>
        <v>31.984308074136347</v>
      </c>
      <c r="G26" s="344">
        <v>486.2</v>
      </c>
      <c r="H26" s="347">
        <v>216.5</v>
      </c>
      <c r="I26" s="345">
        <f t="shared" si="3"/>
        <v>-269.7</v>
      </c>
      <c r="J26" s="346">
        <f t="shared" si="4"/>
        <v>44.52900041135335</v>
      </c>
      <c r="K26" s="352">
        <v>2011.9</v>
      </c>
      <c r="L26" s="345">
        <v>582.5</v>
      </c>
      <c r="M26" s="345">
        <f t="shared" si="5"/>
        <v>-1429.4</v>
      </c>
      <c r="N26" s="346">
        <f t="shared" si="6"/>
        <v>28.952731249068044</v>
      </c>
    </row>
    <row r="27" spans="1:14" ht="25.5">
      <c r="A27" s="332" t="s">
        <v>39</v>
      </c>
      <c r="B27" s="323" t="s">
        <v>139</v>
      </c>
      <c r="C27" s="324">
        <f t="shared" si="8"/>
        <v>1939.1</v>
      </c>
      <c r="D27" s="325">
        <f t="shared" si="8"/>
        <v>1392.3</v>
      </c>
      <c r="E27" s="325">
        <f t="shared" si="7"/>
        <v>-546.8</v>
      </c>
      <c r="F27" s="326">
        <f>D27/C27%</f>
        <v>71.80135114228251</v>
      </c>
      <c r="G27" s="327">
        <v>1939.1</v>
      </c>
      <c r="H27" s="338">
        <v>1392.3</v>
      </c>
      <c r="I27" s="329">
        <f t="shared" si="3"/>
        <v>-546.8</v>
      </c>
      <c r="J27" s="330">
        <f t="shared" si="4"/>
        <v>71.80135114228251</v>
      </c>
      <c r="K27" s="353"/>
      <c r="L27" s="329"/>
      <c r="M27" s="329">
        <f t="shared" si="5"/>
        <v>0</v>
      </c>
      <c r="N27" s="330"/>
    </row>
    <row r="28" spans="1:14" ht="15">
      <c r="A28" s="332" t="s">
        <v>140</v>
      </c>
      <c r="B28" s="323"/>
      <c r="C28" s="324">
        <f t="shared" si="8"/>
        <v>2488.2000000000003</v>
      </c>
      <c r="D28" s="325">
        <f t="shared" si="8"/>
        <v>2640</v>
      </c>
      <c r="E28" s="325">
        <f t="shared" si="7"/>
        <v>151.79999999999973</v>
      </c>
      <c r="F28" s="326"/>
      <c r="G28" s="327">
        <v>103.4</v>
      </c>
      <c r="H28" s="328">
        <v>318.9</v>
      </c>
      <c r="I28" s="329">
        <f t="shared" si="3"/>
        <v>215.49999999999997</v>
      </c>
      <c r="J28" s="330">
        <f t="shared" si="4"/>
        <v>308.41392649903287</v>
      </c>
      <c r="K28" s="353">
        <v>2384.8</v>
      </c>
      <c r="L28" s="329">
        <v>2321.1</v>
      </c>
      <c r="M28" s="329">
        <f t="shared" si="5"/>
        <v>-63.70000000000027</v>
      </c>
      <c r="N28" s="330">
        <f t="shared" si="6"/>
        <v>97.32891647098288</v>
      </c>
    </row>
    <row r="29" spans="1:14" ht="25.5">
      <c r="A29" s="354" t="s">
        <v>42</v>
      </c>
      <c r="B29" s="336" t="s">
        <v>141</v>
      </c>
      <c r="C29" s="324">
        <f t="shared" si="8"/>
        <v>711.9</v>
      </c>
      <c r="D29" s="325">
        <f t="shared" si="8"/>
        <v>7318.400000000001</v>
      </c>
      <c r="E29" s="325">
        <f t="shared" si="7"/>
        <v>6606.500000000001</v>
      </c>
      <c r="F29" s="326"/>
      <c r="G29" s="341">
        <f>SUM(G30:G31)</f>
        <v>521.9</v>
      </c>
      <c r="H29" s="329">
        <f>SUM(H30:H31)</f>
        <v>5560.200000000001</v>
      </c>
      <c r="I29" s="329">
        <f t="shared" si="3"/>
        <v>5038.300000000001</v>
      </c>
      <c r="J29" s="330"/>
      <c r="K29" s="341">
        <f>SUM(K30:K31)</f>
        <v>190</v>
      </c>
      <c r="L29" s="341">
        <f>SUM(L30:L31)</f>
        <v>1758.2</v>
      </c>
      <c r="M29" s="329">
        <f t="shared" si="5"/>
        <v>1568.2</v>
      </c>
      <c r="N29" s="330">
        <f t="shared" si="6"/>
        <v>925.3684210526317</v>
      </c>
    </row>
    <row r="30" spans="1:14" ht="15">
      <c r="A30" s="355" t="s">
        <v>43</v>
      </c>
      <c r="B30" s="356" t="s">
        <v>142</v>
      </c>
      <c r="C30" s="357">
        <f t="shared" si="8"/>
        <v>711.9</v>
      </c>
      <c r="D30" s="358">
        <f t="shared" si="8"/>
        <v>560</v>
      </c>
      <c r="E30" s="345">
        <f t="shared" si="7"/>
        <v>-151.89999999999998</v>
      </c>
      <c r="F30" s="346"/>
      <c r="G30" s="357">
        <v>521.9</v>
      </c>
      <c r="H30" s="359">
        <v>340.6</v>
      </c>
      <c r="I30" s="345">
        <f t="shared" si="3"/>
        <v>-181.29999999999995</v>
      </c>
      <c r="J30" s="346"/>
      <c r="K30" s="357">
        <v>190</v>
      </c>
      <c r="L30" s="358">
        <v>219.4</v>
      </c>
      <c r="M30" s="345">
        <f t="shared" si="5"/>
        <v>29.400000000000006</v>
      </c>
      <c r="N30" s="330">
        <f t="shared" si="6"/>
        <v>115.47368421052633</v>
      </c>
    </row>
    <row r="31" spans="1:14" ht="15">
      <c r="A31" s="355" t="s">
        <v>73</v>
      </c>
      <c r="B31" s="356" t="s">
        <v>143</v>
      </c>
      <c r="C31" s="360">
        <f t="shared" si="8"/>
        <v>0</v>
      </c>
      <c r="D31" s="358">
        <f t="shared" si="8"/>
        <v>6758.400000000001</v>
      </c>
      <c r="E31" s="345">
        <f t="shared" si="7"/>
        <v>6758.400000000001</v>
      </c>
      <c r="F31" s="346"/>
      <c r="G31" s="357"/>
      <c r="H31" s="359">
        <v>5219.6</v>
      </c>
      <c r="I31" s="345">
        <f t="shared" si="3"/>
        <v>5219.6</v>
      </c>
      <c r="J31" s="346"/>
      <c r="K31" s="357"/>
      <c r="L31" s="358">
        <v>1538.8</v>
      </c>
      <c r="M31" s="345">
        <f t="shared" si="5"/>
        <v>1538.8</v>
      </c>
      <c r="N31" s="330"/>
    </row>
    <row r="32" spans="1:14" ht="15">
      <c r="A32" s="354" t="s">
        <v>144</v>
      </c>
      <c r="B32" s="336" t="s">
        <v>145</v>
      </c>
      <c r="C32" s="361">
        <f t="shared" si="8"/>
        <v>610.4</v>
      </c>
      <c r="D32" s="325">
        <f>H32+L32-7.5</f>
        <v>1769</v>
      </c>
      <c r="E32" s="325">
        <f t="shared" si="7"/>
        <v>1158.6</v>
      </c>
      <c r="F32" s="326">
        <f>D32/C32%</f>
        <v>289.8099606815203</v>
      </c>
      <c r="G32" s="327">
        <v>117.8</v>
      </c>
      <c r="H32" s="328">
        <v>1531.8</v>
      </c>
      <c r="I32" s="329">
        <f t="shared" si="3"/>
        <v>1414</v>
      </c>
      <c r="J32" s="330">
        <f t="shared" si="4"/>
        <v>1300.339558573854</v>
      </c>
      <c r="K32" s="362">
        <v>492.6</v>
      </c>
      <c r="L32" s="329">
        <v>244.7</v>
      </c>
      <c r="M32" s="329">
        <f t="shared" si="5"/>
        <v>-247.90000000000003</v>
      </c>
      <c r="N32" s="330">
        <f t="shared" si="6"/>
        <v>49.67519285424279</v>
      </c>
    </row>
    <row r="33" spans="1:14" ht="15">
      <c r="A33" s="335" t="s">
        <v>46</v>
      </c>
      <c r="B33" s="336" t="s">
        <v>146</v>
      </c>
      <c r="C33" s="324">
        <f t="shared" si="8"/>
        <v>112.3</v>
      </c>
      <c r="D33" s="325">
        <f t="shared" si="8"/>
        <v>411.5</v>
      </c>
      <c r="E33" s="325">
        <f t="shared" si="7"/>
        <v>299.2</v>
      </c>
      <c r="F33" s="326"/>
      <c r="G33" s="327"/>
      <c r="H33" s="328"/>
      <c r="I33" s="329">
        <f t="shared" si="3"/>
        <v>0</v>
      </c>
      <c r="J33" s="330"/>
      <c r="K33" s="353">
        <v>112.3</v>
      </c>
      <c r="L33" s="329">
        <v>411.5</v>
      </c>
      <c r="M33" s="329">
        <f t="shared" si="5"/>
        <v>299.2</v>
      </c>
      <c r="N33" s="330"/>
    </row>
    <row r="34" spans="1:14" ht="15.75">
      <c r="A34" s="363" t="s">
        <v>74</v>
      </c>
      <c r="B34" s="364"/>
      <c r="C34" s="365">
        <f>SUM(C35:C39)</f>
        <v>3505616.1</v>
      </c>
      <c r="D34" s="366">
        <f>SUM(D35:D39)</f>
        <v>1442195.5</v>
      </c>
      <c r="E34" s="367">
        <f t="shared" si="7"/>
        <v>-2063420.6</v>
      </c>
      <c r="F34" s="368">
        <f>D34/C34%</f>
        <v>41.13957315520088</v>
      </c>
      <c r="G34" s="365">
        <f>SUM(G35:G39)</f>
        <v>3367124.1</v>
      </c>
      <c r="H34" s="369">
        <f>SUM(H35:H39)</f>
        <v>1365449</v>
      </c>
      <c r="I34" s="367">
        <f t="shared" si="3"/>
        <v>-2001675.1</v>
      </c>
      <c r="J34" s="368">
        <f t="shared" si="4"/>
        <v>40.552381184881185</v>
      </c>
      <c r="K34" s="370">
        <f>SUM(K35:K39)</f>
        <v>573563.6</v>
      </c>
      <c r="L34" s="366">
        <f>SUM(L35:L39)</f>
        <v>110802.7</v>
      </c>
      <c r="M34" s="367">
        <f t="shared" si="5"/>
        <v>-462760.89999999997</v>
      </c>
      <c r="N34" s="368">
        <f t="shared" si="6"/>
        <v>19.318293559772624</v>
      </c>
    </row>
    <row r="35" spans="1:14" ht="15">
      <c r="A35" s="120" t="s">
        <v>75</v>
      </c>
      <c r="B35" s="371" t="s">
        <v>147</v>
      </c>
      <c r="C35" s="324">
        <f>G35+K35</f>
        <v>495620.69999999995</v>
      </c>
      <c r="D35" s="325">
        <f>H35+L35</f>
        <v>272635</v>
      </c>
      <c r="E35" s="325">
        <f t="shared" si="7"/>
        <v>-222985.69999999995</v>
      </c>
      <c r="F35" s="326">
        <f>D35/C35%</f>
        <v>55.00880007634871</v>
      </c>
      <c r="G35" s="372">
        <v>345691.6</v>
      </c>
      <c r="H35" s="373">
        <v>191838.2</v>
      </c>
      <c r="I35" s="329">
        <f t="shared" si="3"/>
        <v>-153853.39999999997</v>
      </c>
      <c r="J35" s="330">
        <f t="shared" si="4"/>
        <v>55.49402993882409</v>
      </c>
      <c r="K35" s="372">
        <v>149929.1</v>
      </c>
      <c r="L35" s="374">
        <v>80796.8</v>
      </c>
      <c r="M35" s="329">
        <f t="shared" si="5"/>
        <v>-69132.3</v>
      </c>
      <c r="N35" s="330">
        <f t="shared" si="6"/>
        <v>53.89000534252523</v>
      </c>
    </row>
    <row r="36" spans="1:14" ht="15">
      <c r="A36" s="120" t="s">
        <v>148</v>
      </c>
      <c r="B36" s="371" t="s">
        <v>149</v>
      </c>
      <c r="C36" s="324">
        <f>G36+K36</f>
        <v>722349.7</v>
      </c>
      <c r="D36" s="324">
        <f>H36+1655</f>
        <v>76929</v>
      </c>
      <c r="E36" s="325">
        <f t="shared" si="7"/>
        <v>-645420.7</v>
      </c>
      <c r="F36" s="326">
        <f>D36/C36%</f>
        <v>10.64982791575881</v>
      </c>
      <c r="G36" s="372">
        <v>720694.7</v>
      </c>
      <c r="H36" s="373">
        <v>75274</v>
      </c>
      <c r="I36" s="329">
        <f t="shared" si="3"/>
        <v>-645420.7</v>
      </c>
      <c r="J36" s="330">
        <f t="shared" si="4"/>
        <v>10.444644590837148</v>
      </c>
      <c r="K36" s="372">
        <v>1655</v>
      </c>
      <c r="L36" s="374">
        <v>1655</v>
      </c>
      <c r="M36" s="329">
        <f t="shared" si="5"/>
        <v>0</v>
      </c>
      <c r="N36" s="330">
        <f t="shared" si="6"/>
        <v>100</v>
      </c>
    </row>
    <row r="37" spans="1:14" ht="15">
      <c r="A37" s="120" t="s">
        <v>150</v>
      </c>
      <c r="B37" s="371" t="s">
        <v>151</v>
      </c>
      <c r="C37" s="324">
        <f>G37+K37</f>
        <v>2066003.5999999999</v>
      </c>
      <c r="D37" s="324">
        <f>H37+L37</f>
        <v>1003385.2</v>
      </c>
      <c r="E37" s="325">
        <f t="shared" si="7"/>
        <v>-1062618.4</v>
      </c>
      <c r="F37" s="326">
        <f>D37/C37%</f>
        <v>48.56647878057908</v>
      </c>
      <c r="G37" s="375">
        <v>2063559.2</v>
      </c>
      <c r="H37" s="376">
        <v>1002611</v>
      </c>
      <c r="I37" s="329">
        <f t="shared" si="3"/>
        <v>-1060948.2</v>
      </c>
      <c r="J37" s="330">
        <f t="shared" si="4"/>
        <v>48.58649075829761</v>
      </c>
      <c r="K37" s="375">
        <v>2444.4</v>
      </c>
      <c r="L37" s="377">
        <v>774.2</v>
      </c>
      <c r="M37" s="329">
        <f t="shared" si="5"/>
        <v>-1670.2</v>
      </c>
      <c r="N37" s="330">
        <f t="shared" si="6"/>
        <v>31.67239404352806</v>
      </c>
    </row>
    <row r="38" spans="1:14" ht="15">
      <c r="A38" s="378" t="s">
        <v>77</v>
      </c>
      <c r="B38" s="371"/>
      <c r="C38" s="324">
        <v>220768.1</v>
      </c>
      <c r="D38" s="325">
        <v>88337.3</v>
      </c>
      <c r="E38" s="325">
        <f t="shared" si="7"/>
        <v>-132430.8</v>
      </c>
      <c r="F38" s="326">
        <f>D38/C38%</f>
        <v>40.013616097615554</v>
      </c>
      <c r="G38" s="375">
        <v>236908.6</v>
      </c>
      <c r="H38" s="376">
        <v>95452.5</v>
      </c>
      <c r="I38" s="329">
        <f t="shared" si="3"/>
        <v>-141456.1</v>
      </c>
      <c r="J38" s="330">
        <f t="shared" si="4"/>
        <v>40.29085478534759</v>
      </c>
      <c r="K38" s="375">
        <v>418931.1</v>
      </c>
      <c r="L38" s="377">
        <v>26941</v>
      </c>
      <c r="M38" s="329">
        <f t="shared" si="5"/>
        <v>-391990.1</v>
      </c>
      <c r="N38" s="330">
        <f t="shared" si="6"/>
        <v>6.430890425657108</v>
      </c>
    </row>
    <row r="39" spans="1:14" ht="15">
      <c r="A39" s="378" t="s">
        <v>78</v>
      </c>
      <c r="B39" s="371" t="s">
        <v>152</v>
      </c>
      <c r="C39" s="324">
        <f>G39+K39</f>
        <v>874</v>
      </c>
      <c r="D39" s="325">
        <f>H39+L39</f>
        <v>909</v>
      </c>
      <c r="E39" s="325">
        <f t="shared" si="7"/>
        <v>35</v>
      </c>
      <c r="F39" s="326"/>
      <c r="G39" s="375">
        <v>270</v>
      </c>
      <c r="H39" s="376">
        <v>273.3</v>
      </c>
      <c r="I39" s="329">
        <f t="shared" si="3"/>
        <v>3.3000000000000114</v>
      </c>
      <c r="J39" s="330">
        <f t="shared" si="4"/>
        <v>101.22222222222221</v>
      </c>
      <c r="K39" s="379">
        <v>604</v>
      </c>
      <c r="L39" s="377">
        <v>635.7</v>
      </c>
      <c r="M39" s="329">
        <f t="shared" si="5"/>
        <v>31.700000000000045</v>
      </c>
      <c r="N39" s="330">
        <f t="shared" si="6"/>
        <v>105.24834437086093</v>
      </c>
    </row>
    <row r="40" spans="1:14" ht="16.5" thickBot="1">
      <c r="A40" s="380" t="s">
        <v>79</v>
      </c>
      <c r="B40" s="381"/>
      <c r="C40" s="382">
        <f>C8+C34</f>
        <v>4237626.5</v>
      </c>
      <c r="D40" s="382">
        <f>D8+D34</f>
        <v>1693523.6</v>
      </c>
      <c r="E40" s="383">
        <f>D40-C40</f>
        <v>-2544102.9</v>
      </c>
      <c r="F40" s="384">
        <f>D40/C40%</f>
        <v>39.963965677484794</v>
      </c>
      <c r="G40" s="382">
        <f>G8+G34</f>
        <v>3899841.2</v>
      </c>
      <c r="H40" s="382">
        <f>H8+H34</f>
        <v>1551646.3</v>
      </c>
      <c r="I40" s="383">
        <f t="shared" si="3"/>
        <v>-2348194.9000000004</v>
      </c>
      <c r="J40" s="384">
        <f t="shared" si="4"/>
        <v>39.78742262633668</v>
      </c>
      <c r="K40" s="382">
        <f>K8+K34</f>
        <v>772856.8999999999</v>
      </c>
      <c r="L40" s="382">
        <f>L8+L34</f>
        <v>175933.5</v>
      </c>
      <c r="M40" s="383">
        <f t="shared" si="5"/>
        <v>-596923.3999999999</v>
      </c>
      <c r="N40" s="384">
        <f t="shared" si="6"/>
        <v>22.764045970217772</v>
      </c>
    </row>
  </sheetData>
  <sheetProtection/>
  <mergeCells count="7">
    <mergeCell ref="C3:F3"/>
    <mergeCell ref="C4:F5"/>
    <mergeCell ref="G4:J5"/>
    <mergeCell ref="K4:N5"/>
    <mergeCell ref="E6:F6"/>
    <mergeCell ref="I6:J6"/>
    <mergeCell ref="M6:N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Petina</dc:creator>
  <cp:keywords/>
  <dc:description/>
  <cp:lastModifiedBy>Prog5</cp:lastModifiedBy>
  <dcterms:created xsi:type="dcterms:W3CDTF">2015-08-11T13:22:07Z</dcterms:created>
  <dcterms:modified xsi:type="dcterms:W3CDTF">2021-08-30T12:56:19Z</dcterms:modified>
  <cp:category/>
  <cp:version/>
  <cp:contentType/>
  <cp:contentStatus/>
</cp:coreProperties>
</file>